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225" windowWidth="20115" windowHeight="7560" activeTab="2"/>
  </bookViews>
  <sheets>
    <sheet name="P and L" sheetId="3" r:id="rId1"/>
    <sheet name="BS" sheetId="2" r:id="rId2"/>
    <sheet name="Ratios" sheetId="6" r:id="rId3"/>
    <sheet name="working" sheetId="7" state="hidden" r:id="rId4"/>
  </sheets>
  <externalReferences>
    <externalReference r:id="rId5"/>
    <externalReference r:id="rId6"/>
    <externalReference r:id="rId7"/>
    <externalReference r:id="rId8"/>
    <externalReference r:id="rId9"/>
  </externalReferences>
  <definedNames>
    <definedName name="_1__123Graph_ACHART_2" hidden="1">'[1]Not In Use HERE FORWARD------&gt;&gt;'!$C$11:$C$16</definedName>
    <definedName name="_2__123Graph_ACHART_3E" hidden="1">[2]E!$B$15:$B$26</definedName>
    <definedName name="_3__123Graph_BCHART_2" hidden="1">'[1]Not In Use HERE FORWARD------&gt;&gt;'!$D$11:$D$16</definedName>
    <definedName name="_30.4.2009" localSheetId="0">#REF!</definedName>
    <definedName name="_30.4.2009">#REF!</definedName>
    <definedName name="_4__123Graph_BCHART_2D" hidden="1">[2]D!$C$15:$C$26</definedName>
    <definedName name="_5__123Graph_BCHART_3E" hidden="1">[2]E!$C$15:$C$26</definedName>
    <definedName name="_Key1" localSheetId="0" hidden="1">#REF!</definedName>
    <definedName name="_Key1" hidden="1">#REF!</definedName>
    <definedName name="_Order1" hidden="1">255</definedName>
    <definedName name="_Sort" localSheetId="0" hidden="1">#REF!</definedName>
    <definedName name="_Sort" hidden="1">#REF!</definedName>
    <definedName name="ACTEXP">'[3]Executive Summary'!$J$50</definedName>
    <definedName name="BURNRATE">'[3]Executive Summary'!$J$76</definedName>
    <definedName name="CURR">[4]Options!$C$26:$H$56</definedName>
    <definedName name="DATA">'[4]FFR Manual Input'!$B$4:$G$26</definedName>
    <definedName name="DAYSREM">'[3]Executive Summary'!$B$14</definedName>
    <definedName name="DEFCO">[4]Options!$C$6</definedName>
    <definedName name="DIRECTOBL">'[3]10 Project AR and AP'!$R$149</definedName>
    <definedName name="DONOR" localSheetId="0">#REF!</definedName>
    <definedName name="DONOR">#REF!</definedName>
    <definedName name="EDate">'[3]Executive Summary'!$J$13</definedName>
    <definedName name="GDIM1" localSheetId="0">'[3]1 B&amp;E Summary'!#REF!</definedName>
    <definedName name="GDIM1">'[3]1 B&amp;E Summary'!#REF!</definedName>
    <definedName name="GDIM2" localSheetId="0">'[3]1 B&amp;E Summary'!#REF!</definedName>
    <definedName name="GDIM2">'[3]1 B&amp;E Summary'!#REF!</definedName>
    <definedName name="GDIM3" localSheetId="0">'[3]1 B&amp;E Summary'!#REF!</definedName>
    <definedName name="GDIM3">'[3]1 B&amp;E Summary'!#REF!</definedName>
    <definedName name="GDIM4" localSheetId="0">'[3]1 B&amp;E Summary'!#REF!</definedName>
    <definedName name="GDIM4">'[3]1 B&amp;E Summary'!#REF!</definedName>
    <definedName name="GDIM5">'[3]1 B&amp;E Summary'!#REF!</definedName>
    <definedName name="GDIM6">'[3]1 B&amp;E Summary'!#REF!</definedName>
    <definedName name="GDIM7">'[3]1 B&amp;E Summary'!#REF!</definedName>
    <definedName name="GDIM8">'[3]1 B&amp;E Summary'!#REF!</definedName>
    <definedName name="ky" localSheetId="0" hidden="1">#REF!</definedName>
    <definedName name="ky" hidden="1">#REF!</definedName>
    <definedName name="LDAte">'[3]Executive Summary'!$J$14</definedName>
    <definedName name="OBBUDGET">'[3]Executive Summary'!$J$46</definedName>
    <definedName name="OBSUB">'[3]9 Subaward Obligation Report'!$K$19</definedName>
    <definedName name="OSARSUB">'[3]10 Project AR and AP'!$R$148</definedName>
    <definedName name="OSOBLIG">'[3]9 Subaward Obligation Report'!$Q$10</definedName>
    <definedName name="PerCurrRpt">[5]Data!$G$8</definedName>
    <definedName name="PerStart">[5]Data!$G$6</definedName>
    <definedName name="_xlnm.Print_Area" localSheetId="0">'P and L'!$A$1:$C$45</definedName>
    <definedName name="_xlnm.Print_Area">[2]C!$A$1:$N$138</definedName>
    <definedName name="PRINT_MACRO">[2]A!$M$133</definedName>
    <definedName name="_xlnm.Print_Titles" localSheetId="0">'P and L'!$3:$4</definedName>
    <definedName name="ProjBegin">[5]Data!$F$3</definedName>
    <definedName name="ProjEnd">[5]Data!$G$3</definedName>
    <definedName name="RDate">'[3]Executive Summary'!$N$4</definedName>
    <definedName name="sort" localSheetId="0" hidden="1">#REF!</definedName>
    <definedName name="sort" hidden="1">#REF!</definedName>
    <definedName name="TOTADV">'[3]10 Project AR and AP'!$R$36</definedName>
    <definedName name="TOTASSETS" localSheetId="0">'[4]10 Project AR and AP'!#REF!</definedName>
    <definedName name="TOTASSETS">'[4]10 Project AR and AP'!#REF!</definedName>
    <definedName name="TOTEXPOB">'[3]Executive Summary'!$J$52</definedName>
    <definedName name="TOTOTHADV">'[3]10 Project AR and AP'!$R$65</definedName>
  </definedNames>
  <calcPr calcId="145621"/>
</workbook>
</file>

<file path=xl/calcChain.xml><?xml version="1.0" encoding="utf-8"?>
<calcChain xmlns="http://schemas.openxmlformats.org/spreadsheetml/2006/main">
  <c r="G9" i="6" l="1"/>
  <c r="C36" i="3" l="1"/>
  <c r="G16" i="6" l="1"/>
  <c r="C98" i="2"/>
  <c r="C99" i="2" s="1"/>
  <c r="C93" i="2"/>
  <c r="C94" i="2" s="1"/>
  <c r="G36" i="6" s="1"/>
  <c r="G39" i="6" s="1"/>
  <c r="G42" i="6" s="1"/>
  <c r="G38" i="6" l="1"/>
  <c r="G14" i="6" s="1"/>
  <c r="L63" i="7" l="1"/>
  <c r="L69" i="7" s="1"/>
  <c r="K63" i="7"/>
  <c r="K69" i="7" s="1"/>
  <c r="J63" i="7"/>
  <c r="J69" i="7" s="1"/>
  <c r="I63" i="7"/>
  <c r="H63" i="7"/>
  <c r="H69" i="7" s="1"/>
  <c r="G63" i="7"/>
  <c r="G69" i="7" s="1"/>
  <c r="F63" i="7"/>
  <c r="F69" i="7" s="1"/>
  <c r="E63" i="7"/>
  <c r="E69" i="7" s="1"/>
  <c r="D63" i="7"/>
  <c r="D69" i="7" s="1"/>
  <c r="I69" i="7" l="1"/>
  <c r="K36" i="7"/>
  <c r="K38" i="7" s="1"/>
  <c r="J36" i="7"/>
  <c r="J38" i="7" s="1"/>
  <c r="I36" i="7"/>
  <c r="I38" i="7" s="1"/>
  <c r="H36" i="7"/>
  <c r="H38" i="7" s="1"/>
  <c r="G36" i="7"/>
  <c r="G38" i="7" s="1"/>
  <c r="F36" i="7"/>
  <c r="F38" i="7" s="1"/>
  <c r="E36" i="7"/>
  <c r="E38" i="7" s="1"/>
  <c r="D36" i="7"/>
  <c r="D38" i="7" s="1"/>
  <c r="C36" i="7"/>
  <c r="C38" i="7" s="1"/>
  <c r="L34" i="7"/>
  <c r="L33" i="7"/>
  <c r="K43" i="7"/>
  <c r="C43" i="7"/>
  <c r="E28" i="7"/>
  <c r="E43" i="7" s="1"/>
  <c r="K26" i="7"/>
  <c r="K28" i="7" s="1"/>
  <c r="J26" i="7"/>
  <c r="J28" i="7" s="1"/>
  <c r="J43" i="7" s="1"/>
  <c r="I26" i="7"/>
  <c r="I28" i="7" s="1"/>
  <c r="I43" i="7" s="1"/>
  <c r="H26" i="7"/>
  <c r="H28" i="7" s="1"/>
  <c r="H43" i="7" s="1"/>
  <c r="G26" i="7"/>
  <c r="G28" i="7" s="1"/>
  <c r="G43" i="7" s="1"/>
  <c r="F26" i="7"/>
  <c r="F28" i="7" s="1"/>
  <c r="F43" i="7" s="1"/>
  <c r="E26" i="7"/>
  <c r="D26" i="7"/>
  <c r="D28" i="7" s="1"/>
  <c r="D43" i="7" s="1"/>
  <c r="C26" i="7"/>
  <c r="C28" i="7" s="1"/>
  <c r="L24" i="7"/>
  <c r="L23" i="7"/>
  <c r="K17" i="7"/>
  <c r="K19" i="7" s="1"/>
  <c r="K42" i="7" s="1"/>
  <c r="K68" i="7" s="1"/>
  <c r="K70" i="7" s="1"/>
  <c r="K71" i="7" s="1"/>
  <c r="J17" i="7"/>
  <c r="J19" i="7" s="1"/>
  <c r="J42" i="7" s="1"/>
  <c r="J68" i="7" s="1"/>
  <c r="J70" i="7" s="1"/>
  <c r="J71" i="7" s="1"/>
  <c r="I17" i="7"/>
  <c r="I19" i="7" s="1"/>
  <c r="I42" i="7" s="1"/>
  <c r="I68" i="7" s="1"/>
  <c r="H17" i="7"/>
  <c r="H19" i="7" s="1"/>
  <c r="H42" i="7" s="1"/>
  <c r="H68" i="7" s="1"/>
  <c r="H70" i="7" s="1"/>
  <c r="H71" i="7" s="1"/>
  <c r="G17" i="7"/>
  <c r="G19" i="7" s="1"/>
  <c r="G42" i="7" s="1"/>
  <c r="G68" i="7" s="1"/>
  <c r="G70" i="7" s="1"/>
  <c r="G71" i="7" s="1"/>
  <c r="F17" i="7"/>
  <c r="F19" i="7" s="1"/>
  <c r="F42" i="7" s="1"/>
  <c r="F68" i="7" s="1"/>
  <c r="F70" i="7" s="1"/>
  <c r="F71" i="7" s="1"/>
  <c r="E17" i="7"/>
  <c r="E19" i="7" s="1"/>
  <c r="E42" i="7" s="1"/>
  <c r="E68" i="7" s="1"/>
  <c r="D17" i="7"/>
  <c r="D19" i="7" s="1"/>
  <c r="D42" i="7" s="1"/>
  <c r="D68" i="7" s="1"/>
  <c r="D70" i="7" s="1"/>
  <c r="D71" i="7" s="1"/>
  <c r="C17" i="7"/>
  <c r="C19" i="7" s="1"/>
  <c r="C42" i="7" s="1"/>
  <c r="L15" i="7"/>
  <c r="L14" i="7"/>
  <c r="C63" i="7"/>
  <c r="C69" i="7" s="1"/>
  <c r="K44" i="7" l="1"/>
  <c r="K47" i="7" s="1"/>
  <c r="K62" i="7"/>
  <c r="K64" i="7" s="1"/>
  <c r="K65" i="7" s="1"/>
  <c r="J44" i="7"/>
  <c r="J47" i="7" s="1"/>
  <c r="J62" i="7"/>
  <c r="J64" i="7" s="1"/>
  <c r="J65" i="7" s="1"/>
  <c r="I62" i="7"/>
  <c r="I70" i="7"/>
  <c r="I71" i="7" s="1"/>
  <c r="I44" i="7"/>
  <c r="I47" i="7" s="1"/>
  <c r="H62" i="7"/>
  <c r="H64" i="7" s="1"/>
  <c r="H65" i="7" s="1"/>
  <c r="H44" i="7"/>
  <c r="H47" i="7" s="1"/>
  <c r="G44" i="7"/>
  <c r="G47" i="7" s="1"/>
  <c r="G62" i="7"/>
  <c r="G64" i="7" s="1"/>
  <c r="G65" i="7" s="1"/>
  <c r="F62" i="7"/>
  <c r="F64" i="7" s="1"/>
  <c r="F65" i="7" s="1"/>
  <c r="L26" i="7"/>
  <c r="L28" i="7" s="1"/>
  <c r="L43" i="7" s="1"/>
  <c r="F44" i="7"/>
  <c r="F47" i="7" s="1"/>
  <c r="E70" i="7"/>
  <c r="E71" i="7" s="1"/>
  <c r="E44" i="7"/>
  <c r="E47" i="7" s="1"/>
  <c r="E62" i="7"/>
  <c r="D62" i="7"/>
  <c r="D64" i="7" s="1"/>
  <c r="D65" i="7" s="1"/>
  <c r="D44" i="7"/>
  <c r="D47" i="7" s="1"/>
  <c r="L36" i="7"/>
  <c r="L38" i="7" s="1"/>
  <c r="C62" i="7"/>
  <c r="L17" i="7"/>
  <c r="L19" i="7" s="1"/>
  <c r="L42" i="7" s="1"/>
  <c r="L68" i="7" s="1"/>
  <c r="L70" i="7" s="1"/>
  <c r="L71" i="7" s="1"/>
  <c r="C44" i="7"/>
  <c r="C68" i="7"/>
  <c r="C64" i="7"/>
  <c r="C65" i="7" s="1"/>
  <c r="I64" i="7" l="1"/>
  <c r="I65" i="7" s="1"/>
  <c r="E64" i="7"/>
  <c r="E65" i="7" s="1"/>
  <c r="L62" i="7"/>
  <c r="L64" i="7" s="1"/>
  <c r="L65" i="7" s="1"/>
  <c r="L44" i="7"/>
  <c r="L47" i="7" s="1"/>
  <c r="C47" i="7"/>
  <c r="C70" i="7"/>
  <c r="C71" i="7" s="1"/>
  <c r="L6" i="7" l="1"/>
  <c r="L5" i="7"/>
  <c r="E8" i="7" l="1"/>
  <c r="E10" i="7" s="1"/>
  <c r="L8" i="7" l="1"/>
  <c r="L10" i="7" s="1"/>
  <c r="K8" i="7"/>
  <c r="K10" i="7" s="1"/>
  <c r="J8" i="7"/>
  <c r="J10" i="7" s="1"/>
  <c r="I8" i="7"/>
  <c r="I10" i="7" s="1"/>
  <c r="H8" i="7"/>
  <c r="H10" i="7" s="1"/>
  <c r="G8" i="7"/>
  <c r="G10" i="7" s="1"/>
  <c r="F8" i="7"/>
  <c r="F10" i="7" s="1"/>
  <c r="D8" i="7"/>
  <c r="D10" i="7" s="1"/>
  <c r="C8" i="7"/>
  <c r="C10" i="7" s="1"/>
  <c r="G48" i="6" l="1"/>
  <c r="C80" i="2" l="1"/>
  <c r="G47" i="6" l="1"/>
  <c r="G17" i="6" l="1"/>
  <c r="C66" i="2" l="1"/>
  <c r="C32" i="2" l="1"/>
  <c r="C28" i="2" l="1"/>
  <c r="C25" i="2"/>
  <c r="C18" i="3"/>
  <c r="C10" i="3"/>
  <c r="G35" i="6" s="1"/>
  <c r="G13" i="6" s="1"/>
  <c r="C6" i="3"/>
  <c r="G21" i="6" s="1"/>
  <c r="C24" i="2" l="1"/>
  <c r="G41" i="6"/>
  <c r="G15" i="6" s="1"/>
  <c r="G53" i="7"/>
  <c r="G55" i="7" s="1"/>
  <c r="K53" i="7"/>
  <c r="K55" i="7" s="1"/>
  <c r="I53" i="7"/>
  <c r="I55" i="7" s="1"/>
  <c r="C53" i="7"/>
  <c r="C55" i="7" s="1"/>
  <c r="D53" i="7"/>
  <c r="D55" i="7" s="1"/>
  <c r="H53" i="7"/>
  <c r="H55" i="7" s="1"/>
  <c r="E53" i="7"/>
  <c r="E55" i="7" s="1"/>
  <c r="F53" i="7"/>
  <c r="F55" i="7" s="1"/>
  <c r="J53" i="7"/>
  <c r="J55" i="7" s="1"/>
  <c r="E57" i="7"/>
  <c r="F57" i="7"/>
  <c r="J57" i="7"/>
  <c r="I57" i="7"/>
  <c r="C57" i="7"/>
  <c r="G57" i="7"/>
  <c r="K57" i="7"/>
  <c r="D57" i="7"/>
  <c r="H57" i="7"/>
  <c r="H59" i="7" s="1"/>
  <c r="G22" i="6"/>
  <c r="C16" i="3"/>
  <c r="C27" i="3" s="1"/>
  <c r="C35" i="3" s="1"/>
  <c r="K59" i="7" l="1"/>
  <c r="C59" i="7"/>
  <c r="D59" i="7"/>
  <c r="G25" i="6"/>
  <c r="G8" i="6"/>
  <c r="I59" i="7"/>
  <c r="F59" i="7"/>
  <c r="G59" i="7"/>
  <c r="J59" i="7"/>
  <c r="E59" i="7"/>
  <c r="L53" i="7"/>
  <c r="L55" i="7" s="1"/>
  <c r="L57" i="7"/>
  <c r="G24" i="6"/>
  <c r="D16" i="3"/>
  <c r="E16" i="3" s="1"/>
  <c r="C40" i="3"/>
  <c r="L59" i="7" l="1"/>
  <c r="C43" i="3"/>
  <c r="G51" i="6" s="1"/>
  <c r="C36" i="2" l="1"/>
  <c r="C14" i="2"/>
  <c r="C6" i="2"/>
  <c r="C39" i="2" l="1"/>
  <c r="G18" i="6" s="1"/>
  <c r="C82" i="2"/>
</calcChain>
</file>

<file path=xl/sharedStrings.xml><?xml version="1.0" encoding="utf-8"?>
<sst xmlns="http://schemas.openxmlformats.org/spreadsheetml/2006/main" count="239" uniqueCount="184">
  <si>
    <t>AYO</t>
  </si>
  <si>
    <t>BDA</t>
  </si>
  <si>
    <t>RMO</t>
  </si>
  <si>
    <t>ECLOF</t>
  </si>
  <si>
    <t>MHDO</t>
  </si>
  <si>
    <t>SVS</t>
  </si>
  <si>
    <t>YMCA</t>
  </si>
  <si>
    <t>Wan-Lark</t>
  </si>
  <si>
    <t>The SUN</t>
  </si>
  <si>
    <t>LIFT Fund Prorated In MMK</t>
  </si>
  <si>
    <t>LIFT Fund Prorated In USD</t>
  </si>
  <si>
    <t>Interest Income</t>
  </si>
  <si>
    <t>Loan to Customers</t>
  </si>
  <si>
    <t>Account with Banks and Financial Institution</t>
  </si>
  <si>
    <t>Others</t>
  </si>
  <si>
    <t>Interest Expenses</t>
  </si>
  <si>
    <t xml:space="preserve"> Customer Deposits</t>
  </si>
  <si>
    <t>Amount owing to banks and Other financial Institutions</t>
  </si>
  <si>
    <t>Borrowings</t>
  </si>
  <si>
    <t>Conversion rate: $1=MMK</t>
  </si>
  <si>
    <t>Net Interest Income</t>
  </si>
  <si>
    <t>Net interest income</t>
  </si>
  <si>
    <t>X</t>
  </si>
  <si>
    <t>LIFT fund invest In Loan portfolio</t>
  </si>
  <si>
    <t>Total Loan outstanding</t>
  </si>
  <si>
    <t>Non Interest income ( Net)</t>
  </si>
  <si>
    <t>Commission and Fees</t>
  </si>
  <si>
    <t>Other Non Interest Income</t>
  </si>
  <si>
    <t>Foreign Exchange Gain / Loss</t>
  </si>
  <si>
    <t>Other Income</t>
  </si>
  <si>
    <t>Operating Income</t>
  </si>
  <si>
    <t>=7=3+4+5+6</t>
  </si>
  <si>
    <t>Staffs Expenses</t>
  </si>
  <si>
    <t>Admin and General Expenses</t>
  </si>
  <si>
    <t>Depreciation</t>
  </si>
  <si>
    <t>Loan Written off</t>
  </si>
  <si>
    <t>Loan Loss Provision</t>
  </si>
  <si>
    <t>Profit from Operations</t>
  </si>
  <si>
    <t>Grant Income</t>
  </si>
  <si>
    <t>Adjustment for Subsidies</t>
  </si>
  <si>
    <t>Profit before tax</t>
  </si>
  <si>
    <t>16=13+14+15</t>
  </si>
  <si>
    <t>Tax on Profit</t>
  </si>
  <si>
    <t>Net Profit for the Period</t>
  </si>
  <si>
    <t>Prepared and Checked by</t>
  </si>
  <si>
    <t>U Kyaw Oo</t>
  </si>
  <si>
    <t>Finance &amp; Grant Manager</t>
  </si>
  <si>
    <t>Cash and Bank Balance with CBM and Banks</t>
  </si>
  <si>
    <t>Cash on Hand and in Vault</t>
  </si>
  <si>
    <t>Balances with Centranl Bank of Myanmar</t>
  </si>
  <si>
    <t>Balances with Banks and Other Financial Institution</t>
  </si>
  <si>
    <t>Marketable securities &amp; Short term Investments</t>
  </si>
  <si>
    <t>Total Loan Outstanding</t>
  </si>
  <si>
    <t>Less: Loan Loss Reserve</t>
  </si>
  <si>
    <t>Prepayment and other Receivables</t>
  </si>
  <si>
    <t>Long Term Investment</t>
  </si>
  <si>
    <t>Property and Equipment</t>
  </si>
  <si>
    <t>Land'</t>
  </si>
  <si>
    <t>6.1.1</t>
  </si>
  <si>
    <t>Land at Cost</t>
  </si>
  <si>
    <t>6.1.2</t>
  </si>
  <si>
    <t>Lees: Accumulated Depreciation</t>
  </si>
  <si>
    <t>Building at Cost</t>
  </si>
  <si>
    <t>6.2.1</t>
  </si>
  <si>
    <t>6.2.2</t>
  </si>
  <si>
    <t xml:space="preserve">Other Fixed Asset </t>
  </si>
  <si>
    <t>6.3.1</t>
  </si>
  <si>
    <t>Other Fixed Asset at Cost</t>
  </si>
  <si>
    <t>6.3.2</t>
  </si>
  <si>
    <t>Other Assets</t>
  </si>
  <si>
    <t>TOTAL ASSETS</t>
  </si>
  <si>
    <t>Liabilities &amp; Equity Accounts</t>
  </si>
  <si>
    <t>Customers' Deposits</t>
  </si>
  <si>
    <t>Compulsory Saving Deposit from Clients</t>
  </si>
  <si>
    <t>Deposits Received from General Public</t>
  </si>
  <si>
    <t>8.2.1</t>
  </si>
  <si>
    <t>Saving Deposits</t>
  </si>
  <si>
    <t>8.2.2</t>
  </si>
  <si>
    <t>Demand Deposit</t>
  </si>
  <si>
    <t>8.2.3</t>
  </si>
  <si>
    <t>Term Deposits</t>
  </si>
  <si>
    <t>8.2.4</t>
  </si>
  <si>
    <t>Other Deposits</t>
  </si>
  <si>
    <t>Deposits from Banks and Other Financial Institutions</t>
  </si>
  <si>
    <t>Accounts Payable</t>
  </si>
  <si>
    <t>Account Payable</t>
  </si>
  <si>
    <t>Accrued Expenses and Provisions</t>
  </si>
  <si>
    <t>Accrued Expenses</t>
  </si>
  <si>
    <t>Long Term Borrowings</t>
  </si>
  <si>
    <t>Financial Institutions</t>
  </si>
  <si>
    <t>Non-Financial Instututions</t>
  </si>
  <si>
    <t>Deferred Revenue</t>
  </si>
  <si>
    <t>Suspense Clearing and Interbranch Accounts</t>
  </si>
  <si>
    <t>Other Liabilities</t>
  </si>
  <si>
    <t>Other Liability</t>
  </si>
  <si>
    <t>TOTAL LIABILITIES</t>
  </si>
  <si>
    <t>Equti Account</t>
  </si>
  <si>
    <t>Paid-Up Capital</t>
  </si>
  <si>
    <t>Premium on Share Capital</t>
  </si>
  <si>
    <t xml:space="preserve">Donated  Capital (LIFT - fund after disposition) </t>
  </si>
  <si>
    <t>Donated Capital (others)</t>
  </si>
  <si>
    <t>Hybrid capital Instruments</t>
  </si>
  <si>
    <t>Reserves</t>
  </si>
  <si>
    <t>Retained Earnings</t>
  </si>
  <si>
    <t>Net Interest Earned from LIFT fund (pro-rated)</t>
  </si>
  <si>
    <t>Other income from LIFT fund (pro-rated)</t>
  </si>
  <si>
    <t>Current Year net income</t>
  </si>
  <si>
    <t>Deffered Grant (LIFT fund before disposition)</t>
  </si>
  <si>
    <t>TOTAL EQUITY</t>
  </si>
  <si>
    <t>TOTAL LIABILITIES AND EQUITY ACCOUNTS</t>
  </si>
  <si>
    <t>13=7-8-9-10-11-11-12</t>
  </si>
  <si>
    <t>(E) Performance of Microfinance Operation</t>
  </si>
  <si>
    <t>Indicator</t>
  </si>
  <si>
    <t>Previous reporting period</t>
  </si>
  <si>
    <t>Operation Sustainability (OSS)</t>
  </si>
  <si>
    <t>Financial Sustainability (FSS)</t>
  </si>
  <si>
    <t>Arrears Rate (AR)</t>
  </si>
  <si>
    <t>PAR30</t>
  </si>
  <si>
    <t>PAR180</t>
  </si>
  <si>
    <t>Operational Efficiency</t>
  </si>
  <si>
    <t>Admin Efficiency</t>
  </si>
  <si>
    <t>Yield on Portfolio (YOP)</t>
  </si>
  <si>
    <t>Work Load (WL)</t>
  </si>
  <si>
    <t>Financial Load (FL)</t>
  </si>
  <si>
    <t>Return on Assets</t>
  </si>
  <si>
    <r>
      <t xml:space="preserve">Operation (OSS)                =    </t>
    </r>
    <r>
      <rPr>
        <u/>
        <sz val="10"/>
        <color indexed="8"/>
        <rFont val="Tahoma"/>
        <family val="2"/>
      </rPr>
      <t>Total Income</t>
    </r>
    <r>
      <rPr>
        <sz val="10"/>
        <color indexed="8"/>
        <rFont val="Tahoma"/>
        <family val="2"/>
      </rPr>
      <t>        x    100   </t>
    </r>
  </si>
  <si>
    <t>                                              Total Expenses</t>
  </si>
  <si>
    <r>
      <t xml:space="preserve">Financial (FSS)                  =   </t>
    </r>
    <r>
      <rPr>
        <u/>
        <sz val="10"/>
        <color indexed="8"/>
        <rFont val="Tahoma"/>
        <family val="2"/>
      </rPr>
      <t>Total Income                                                                                    </t>
    </r>
    <r>
      <rPr>
        <sz val="10"/>
        <color indexed="8"/>
        <rFont val="Tahoma"/>
        <family val="2"/>
      </rPr>
      <t>   x    100</t>
    </r>
  </si>
  <si>
    <t>                                             Expenses+Interest on Investment+Provision for Loan Loss+Inflation Rate</t>
  </si>
  <si>
    <r>
      <t xml:space="preserve">Arrears Rate (AR)                =   </t>
    </r>
    <r>
      <rPr>
        <u/>
        <sz val="10"/>
        <color indexed="8"/>
        <rFont val="Tahoma"/>
        <family val="2"/>
      </rPr>
      <t>Payment in arrears</t>
    </r>
    <r>
      <rPr>
        <sz val="10"/>
        <color indexed="8"/>
        <rFont val="Tahoma"/>
        <family val="2"/>
      </rPr>
      <t>           x    100</t>
    </r>
  </si>
  <si>
    <t>N/A</t>
  </si>
  <si>
    <t>                                                Loan Outstanding</t>
  </si>
  <si>
    <r>
      <t xml:space="preserve">Portfolio at Risk (PAR)        =     </t>
    </r>
    <r>
      <rPr>
        <u/>
        <sz val="10"/>
        <color indexed="8"/>
        <rFont val="Tahoma"/>
        <family val="2"/>
      </rPr>
      <t>Balance of loans in arrears</t>
    </r>
    <r>
      <rPr>
        <sz val="10"/>
        <color indexed="8"/>
        <rFont val="Tahoma"/>
        <family val="2"/>
      </rPr>
      <t xml:space="preserve">        x    100</t>
    </r>
  </si>
  <si>
    <t>                                               Loan Outstanding</t>
  </si>
  <si>
    <r>
      <t xml:space="preserve">Operational Efficiency (OE)  =     </t>
    </r>
    <r>
      <rPr>
        <u/>
        <sz val="10"/>
        <color indexed="8"/>
        <rFont val="Tahoma"/>
        <family val="2"/>
      </rPr>
      <t xml:space="preserve">Total Expenses                    </t>
    </r>
    <r>
      <rPr>
        <sz val="10"/>
        <color indexed="8"/>
        <rFont val="Tahoma"/>
        <family val="2"/>
      </rPr>
      <t>                x    100</t>
    </r>
  </si>
  <si>
    <t>                                               Average Loan Outstanding</t>
  </si>
  <si>
    <r>
      <t xml:space="preserve">Admin Efficiency (AE)          =     </t>
    </r>
    <r>
      <rPr>
        <u/>
        <sz val="10"/>
        <color indexed="8"/>
        <rFont val="Tahoma"/>
        <family val="2"/>
      </rPr>
      <t>Expenses of Staff+Admin Expenses</t>
    </r>
    <r>
      <rPr>
        <sz val="10"/>
        <color indexed="8"/>
        <rFont val="Tahoma"/>
        <family val="2"/>
      </rPr>
      <t>    x    100</t>
    </r>
  </si>
  <si>
    <t>                                                Average Loan Outstanding</t>
  </si>
  <si>
    <r>
      <t xml:space="preserve">Yield on Portfolio (YOP)        =    </t>
    </r>
    <r>
      <rPr>
        <u/>
        <sz val="10"/>
        <color indexed="8"/>
        <rFont val="Tahoma"/>
        <family val="2"/>
      </rPr>
      <t>Interest + Other Income</t>
    </r>
    <r>
      <rPr>
        <sz val="10"/>
        <color indexed="8"/>
        <rFont val="Tahoma"/>
        <family val="2"/>
      </rPr>
      <t>        x    100</t>
    </r>
  </si>
  <si>
    <t>                                                Average Loan Outstanding</t>
  </si>
  <si>
    <r>
      <t>Work Load (WL)                  =   </t>
    </r>
    <r>
      <rPr>
        <u/>
        <sz val="10"/>
        <color indexed="8"/>
        <rFont val="Tahoma"/>
        <family val="2"/>
      </rPr>
      <t xml:space="preserve"> No of Clients            </t>
    </r>
    <r>
      <rPr>
        <sz val="10"/>
        <color indexed="8"/>
        <rFont val="Tahoma"/>
        <family val="2"/>
      </rPr>
      <t>       x    100</t>
    </r>
  </si>
  <si>
    <t>                                                No of Loan Promoter </t>
  </si>
  <si>
    <r>
      <t xml:space="preserve">Financial Load (FL)               =    </t>
    </r>
    <r>
      <rPr>
        <u/>
        <sz val="10"/>
        <color indexed="8"/>
        <rFont val="Tahoma"/>
        <family val="2"/>
      </rPr>
      <t xml:space="preserve">Loan Outstanding   </t>
    </r>
    <r>
      <rPr>
        <sz val="10"/>
        <color indexed="8"/>
        <rFont val="Tahoma"/>
        <family val="2"/>
      </rPr>
      <t>        x    100</t>
    </r>
  </si>
  <si>
    <t>                                                No of Loan Promoter    </t>
  </si>
  <si>
    <r>
      <t xml:space="preserve">Return on Assets                 =    </t>
    </r>
    <r>
      <rPr>
        <u/>
        <sz val="10"/>
        <color indexed="8"/>
        <rFont val="Tahoma"/>
        <family val="2"/>
      </rPr>
      <t xml:space="preserve">Net Income   </t>
    </r>
    <r>
      <rPr>
        <sz val="10"/>
        <color indexed="8"/>
        <rFont val="Tahoma"/>
        <family val="2"/>
      </rPr>
      <t>        x    100</t>
    </r>
  </si>
  <si>
    <t>Total 9MFIs</t>
  </si>
  <si>
    <t>Average Loan Outstanding</t>
  </si>
  <si>
    <t>2nd Quarter</t>
  </si>
  <si>
    <t>3rd Quarter</t>
  </si>
  <si>
    <t>Inflation Adjustment</t>
  </si>
  <si>
    <t>a</t>
  </si>
  <si>
    <t xml:space="preserve">Average Equity </t>
  </si>
  <si>
    <t>b</t>
  </si>
  <si>
    <t>Average Fixed Assets</t>
  </si>
  <si>
    <t>c</t>
  </si>
  <si>
    <t>Net Equity</t>
  </si>
  <si>
    <t>d</t>
  </si>
  <si>
    <t>Inflation</t>
  </si>
  <si>
    <t>Inflation Adjustment = c x d</t>
  </si>
  <si>
    <t>Average Donated Fund (Loan Fund +OE)</t>
  </si>
  <si>
    <t>Rate</t>
  </si>
  <si>
    <t>cost of capital</t>
  </si>
  <si>
    <t>Total  Expenses</t>
  </si>
  <si>
    <t>Adjusted OE</t>
  </si>
  <si>
    <t>Adjusted Operating Profit</t>
  </si>
  <si>
    <t>Average Total Assets</t>
  </si>
  <si>
    <t>Inflaction</t>
  </si>
  <si>
    <t>Inflaction Adjustment</t>
  </si>
  <si>
    <t>Adjusted  Average  Assets</t>
  </si>
  <si>
    <t>Adjusted  Average Equity</t>
  </si>
  <si>
    <t>Average Equity</t>
  </si>
  <si>
    <t xml:space="preserve"> Balance Sheet, as at 31 Dec 2015</t>
  </si>
  <si>
    <t>as of Dec 2015</t>
  </si>
  <si>
    <t>MFI's Income &amp; Expenditure Statement, December 2015</t>
  </si>
  <si>
    <t>Dec'2015 (total cumm)</t>
  </si>
  <si>
    <t>Jan'15 Total loan outstanding</t>
  </si>
  <si>
    <t>Dec'15 Total loan outstanding</t>
  </si>
  <si>
    <t>Total loan outstanding</t>
  </si>
  <si>
    <t>Average loan outstanding</t>
  </si>
  <si>
    <t>Jan'15 Fixed Asset</t>
  </si>
  <si>
    <t>Dec'15 Fixed Asset</t>
  </si>
  <si>
    <t>Total fixed asset</t>
  </si>
  <si>
    <t>Average fixed asset</t>
  </si>
  <si>
    <t>Operation Costs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</si>
</sst>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0_);\(0\)"/>
    <numFmt numFmtId="165" formatCode="_(* #,##0_);_(* \(#,##0\);_(* &quot;-&quot;??_);_(@_)"/>
    <numFmt numFmtId="166" formatCode="_-* #,##0_-;\-* #,##0_-;_-* &quot;-&quot;??_-;_-@_-"/>
    <numFmt numFmtId="167" formatCode="#,##0.0_);\(#,##0.0\)"/>
    <numFmt numFmtId="168" formatCode="_-* #,##0.00_-;\-* #,##0.00_-;_-* \-??_-;_-@_-"/>
    <numFmt numFmtId="169" formatCode="[$-10000455]0"/>
    <numFmt numFmtId="170" formatCode="[$-409]d\-mmm\-yy;@"/>
    <numFmt numFmtId="171" formatCode="_-* #,##0_-;\-* #,##0_-;_-* \-??_-;_-@_-"/>
    <numFmt numFmtId="172" formatCode="#,##0.0"/>
  </numFmts>
  <fonts count="3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Times New Roman"/>
      <family val="1"/>
    </font>
    <font>
      <b/>
      <sz val="10"/>
      <name val="Times New Roman"/>
      <family val="1"/>
    </font>
    <font>
      <sz val="10"/>
      <name val="Arial"/>
      <family val="2"/>
    </font>
    <font>
      <sz val="10"/>
      <color theme="0"/>
      <name val="Times New Roman"/>
      <family val="1"/>
    </font>
    <font>
      <sz val="11"/>
      <name val="Times New Roman"/>
      <family val="1"/>
    </font>
    <font>
      <sz val="11"/>
      <color theme="1"/>
      <name val="Times New Roman"/>
      <family val="1"/>
    </font>
    <font>
      <sz val="11"/>
      <color indexed="8"/>
      <name val="Calibri"/>
      <family val="2"/>
    </font>
    <font>
      <sz val="10"/>
      <name val="Arial"/>
      <family val="2"/>
      <charset val="204"/>
    </font>
    <font>
      <b/>
      <sz val="10"/>
      <name val="Arial"/>
      <family val="2"/>
    </font>
    <font>
      <sz val="12"/>
      <name val="Arial"/>
      <family val="2"/>
    </font>
    <font>
      <sz val="11"/>
      <color theme="1"/>
      <name val="Calibri"/>
      <family val="1"/>
      <scheme val="minor"/>
    </font>
    <font>
      <sz val="11"/>
      <color theme="0"/>
      <name val="Times New Roman"/>
      <family val="1"/>
    </font>
    <font>
      <b/>
      <sz val="11"/>
      <name val="Times New Roman"/>
      <family val="1"/>
    </font>
    <font>
      <b/>
      <sz val="11"/>
      <color theme="0"/>
      <name val="Times New Roman"/>
      <family val="1"/>
    </font>
    <font>
      <b/>
      <u/>
      <sz val="11"/>
      <color theme="1"/>
      <name val="Times New Roman"/>
      <family val="1"/>
    </font>
    <font>
      <sz val="10"/>
      <color theme="1"/>
      <name val="Times New Roman"/>
      <family val="1"/>
    </font>
    <font>
      <b/>
      <sz val="11"/>
      <color theme="1"/>
      <name val="Times New Roman"/>
      <family val="1"/>
    </font>
    <font>
      <b/>
      <i/>
      <sz val="11"/>
      <color theme="1"/>
      <name val="Times New Roman"/>
      <family val="1"/>
    </font>
    <font>
      <b/>
      <i/>
      <sz val="10"/>
      <name val="Arial"/>
      <family val="2"/>
    </font>
    <font>
      <sz val="10"/>
      <color rgb="FF000000"/>
      <name val="Tahoma"/>
      <family val="2"/>
    </font>
    <font>
      <u/>
      <sz val="10"/>
      <color indexed="8"/>
      <name val="Tahoma"/>
      <family val="2"/>
    </font>
    <font>
      <sz val="10"/>
      <color indexed="8"/>
      <name val="Tahoma"/>
      <family val="2"/>
    </font>
    <font>
      <sz val="10"/>
      <color rgb="FFFF0000"/>
      <name val="Arial"/>
      <family val="2"/>
    </font>
    <font>
      <sz val="10"/>
      <color theme="1"/>
      <name val="Arial"/>
      <family val="2"/>
    </font>
    <font>
      <b/>
      <sz val="11"/>
      <color theme="1"/>
      <name val="Calibri"/>
      <family val="2"/>
      <scheme val="minor"/>
    </font>
    <font>
      <sz val="10"/>
      <color rgb="FFFF0000"/>
      <name val="Times New Roman"/>
      <family val="1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26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</fills>
  <borders count="13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200">
    <xf numFmtId="0" fontId="0" fillId="0" borderId="0"/>
    <xf numFmtId="0" fontId="2" fillId="0" borderId="0"/>
    <xf numFmtId="0" fontId="4" fillId="0" borderId="0"/>
    <xf numFmtId="0" fontId="6" fillId="0" borderId="0"/>
    <xf numFmtId="43" fontId="6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2" fillId="0" borderId="0"/>
    <xf numFmtId="0" fontId="4" fillId="0" borderId="0"/>
    <xf numFmtId="0" fontId="4" fillId="0" borderId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43" fontId="8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168" fontId="4" fillId="0" borderId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0" fontId="4" fillId="0" borderId="0" applyNumberFormat="0" applyFont="0" applyFill="0" applyBorder="0" applyProtection="0">
      <alignment horizontal="left"/>
    </xf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Protection="0">
      <alignment horizontal="left"/>
    </xf>
    <xf numFmtId="0" fontId="4" fillId="0" borderId="0" applyNumberFormat="0" applyFont="0" applyFill="0" applyBorder="0" applyAlignment="0" applyProtection="0"/>
    <xf numFmtId="0" fontId="1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4" fillId="0" borderId="0"/>
    <xf numFmtId="169" fontId="4" fillId="0" borderId="0"/>
    <xf numFmtId="0" fontId="1" fillId="0" borderId="0"/>
    <xf numFmtId="0" fontId="1" fillId="0" borderId="0"/>
    <xf numFmtId="0" fontId="11" fillId="0" borderId="0"/>
    <xf numFmtId="170" fontId="4" fillId="0" borderId="0"/>
    <xf numFmtId="0" fontId="4" fillId="0" borderId="0"/>
    <xf numFmtId="0" fontId="11" fillId="0" borderId="0"/>
    <xf numFmtId="170" fontId="4" fillId="0" borderId="0"/>
    <xf numFmtId="0" fontId="4" fillId="0" borderId="0"/>
    <xf numFmtId="0" fontId="11" fillId="0" borderId="0"/>
    <xf numFmtId="0" fontId="4" fillId="0" borderId="0"/>
    <xf numFmtId="0" fontId="11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4" fillId="0" borderId="0"/>
    <xf numFmtId="169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9" fontId="4" fillId="0" borderId="0"/>
    <xf numFmtId="0" fontId="1" fillId="0" borderId="0"/>
    <xf numFmtId="0" fontId="1" fillId="0" borderId="0"/>
    <xf numFmtId="169" fontId="1" fillId="0" borderId="0"/>
    <xf numFmtId="169" fontId="1" fillId="0" borderId="0"/>
    <xf numFmtId="169" fontId="1" fillId="0" borderId="0"/>
    <xf numFmtId="0" fontId="11" fillId="0" borderId="0"/>
    <xf numFmtId="169" fontId="1" fillId="0" borderId="0"/>
    <xf numFmtId="170" fontId="4" fillId="0" borderId="0"/>
    <xf numFmtId="0" fontId="4" fillId="0" borderId="0"/>
    <xf numFmtId="170" fontId="4" fillId="0" borderId="0"/>
    <xf numFmtId="170" fontId="4" fillId="0" borderId="0"/>
    <xf numFmtId="170" fontId="4" fillId="0" borderId="0"/>
    <xf numFmtId="170" fontId="4" fillId="0" borderId="0"/>
    <xf numFmtId="0" fontId="4" fillId="0" borderId="0"/>
    <xf numFmtId="0" fontId="2" fillId="0" borderId="0"/>
    <xf numFmtId="169" fontId="4" fillId="0" borderId="0"/>
    <xf numFmtId="169" fontId="4" fillId="0" borderId="0"/>
    <xf numFmtId="0" fontId="4" fillId="0" borderId="0"/>
    <xf numFmtId="0" fontId="12" fillId="0" borderId="0"/>
    <xf numFmtId="0" fontId="1" fillId="0" borderId="0"/>
    <xf numFmtId="0" fontId="1" fillId="0" borderId="0"/>
    <xf numFmtId="169" fontId="4" fillId="0" borderId="0"/>
    <xf numFmtId="170" fontId="4" fillId="0" borderId="0"/>
    <xf numFmtId="0" fontId="11" fillId="0" borderId="0"/>
    <xf numFmtId="0" fontId="1" fillId="0" borderId="0"/>
    <xf numFmtId="0" fontId="1" fillId="0" borderId="0"/>
    <xf numFmtId="0" fontId="1" fillId="0" borderId="0"/>
    <xf numFmtId="165" fontId="1" fillId="0" borderId="0"/>
    <xf numFmtId="165" fontId="1" fillId="0" borderId="0"/>
    <xf numFmtId="0" fontId="4" fillId="0" borderId="0"/>
    <xf numFmtId="165" fontId="1" fillId="0" borderId="0"/>
    <xf numFmtId="0" fontId="4" fillId="0" borderId="0"/>
    <xf numFmtId="165" fontId="1" fillId="0" borderId="0"/>
    <xf numFmtId="165" fontId="1" fillId="0" borderId="0"/>
    <xf numFmtId="0" fontId="4" fillId="0" borderId="0"/>
    <xf numFmtId="0" fontId="4" fillId="0" borderId="0"/>
    <xf numFmtId="165" fontId="1" fillId="0" borderId="0"/>
    <xf numFmtId="169" fontId="1" fillId="0" borderId="0"/>
    <xf numFmtId="0" fontId="4" fillId="0" borderId="0"/>
    <xf numFmtId="0" fontId="4" fillId="0" borderId="0"/>
    <xf numFmtId="169" fontId="1" fillId="0" borderId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4" fillId="0" borderId="0" applyFill="0" applyBorder="0" applyAlignment="0" applyProtection="0"/>
  </cellStyleXfs>
  <cellXfs count="173">
    <xf numFmtId="0" fontId="0" fillId="0" borderId="0" xfId="0"/>
    <xf numFmtId="0" fontId="3" fillId="15" borderId="0" xfId="1" applyFont="1" applyFill="1" applyAlignment="1" applyProtection="1">
      <alignment vertical="center"/>
      <protection hidden="1"/>
    </xf>
    <xf numFmtId="0" fontId="2" fillId="15" borderId="0" xfId="2" applyFont="1" applyFill="1"/>
    <xf numFmtId="0" fontId="2" fillId="15" borderId="0" xfId="2" applyFont="1" applyFill="1" applyAlignment="1">
      <alignment vertical="center"/>
    </xf>
    <xf numFmtId="0" fontId="5" fillId="15" borderId="0" xfId="2" applyFont="1" applyFill="1"/>
    <xf numFmtId="164" fontId="3" fillId="15" borderId="0" xfId="1" applyNumberFormat="1" applyFont="1" applyFill="1" applyBorder="1" applyAlignment="1" applyProtection="1">
      <alignment vertical="center"/>
      <protection hidden="1"/>
    </xf>
    <xf numFmtId="0" fontId="2" fillId="16" borderId="2" xfId="2" applyFont="1" applyFill="1" applyBorder="1" applyAlignment="1">
      <alignment horizontal="center" vertical="center"/>
    </xf>
    <xf numFmtId="0" fontId="2" fillId="16" borderId="0" xfId="2" applyFont="1" applyFill="1" applyBorder="1" applyAlignment="1">
      <alignment horizontal="center"/>
    </xf>
    <xf numFmtId="0" fontId="2" fillId="16" borderId="0" xfId="2" applyFont="1" applyFill="1" applyBorder="1" applyAlignment="1">
      <alignment horizontal="center" vertical="center" wrapText="1"/>
    </xf>
    <xf numFmtId="0" fontId="2" fillId="16" borderId="0" xfId="2" applyFont="1" applyFill="1" applyBorder="1" applyAlignment="1">
      <alignment horizontal="center" vertical="center"/>
    </xf>
    <xf numFmtId="0" fontId="3" fillId="15" borderId="2" xfId="3" applyFont="1" applyFill="1" applyBorder="1" applyAlignment="1">
      <alignment horizontal="left" vertical="center"/>
    </xf>
    <xf numFmtId="0" fontId="3" fillId="15" borderId="2" xfId="1" applyFont="1" applyFill="1" applyBorder="1" applyAlignment="1" applyProtection="1">
      <alignment vertical="center"/>
      <protection hidden="1"/>
    </xf>
    <xf numFmtId="0" fontId="3" fillId="15" borderId="0" xfId="1" applyFont="1" applyFill="1" applyBorder="1" applyAlignment="1" applyProtection="1">
      <alignment vertical="center"/>
      <protection hidden="1"/>
    </xf>
    <xf numFmtId="165" fontId="3" fillId="15" borderId="0" xfId="4" applyNumberFormat="1" applyFont="1" applyFill="1" applyBorder="1" applyAlignment="1" applyProtection="1">
      <alignment vertical="center"/>
      <protection hidden="1"/>
    </xf>
    <xf numFmtId="165" fontId="5" fillId="15" borderId="0" xfId="2" applyNumberFormat="1" applyFont="1" applyFill="1"/>
    <xf numFmtId="0" fontId="2" fillId="15" borderId="2" xfId="1" applyFont="1" applyFill="1" applyBorder="1" applyAlignment="1" applyProtection="1">
      <alignment vertical="center"/>
      <protection hidden="1"/>
    </xf>
    <xf numFmtId="165" fontId="2" fillId="15" borderId="2" xfId="4" applyNumberFormat="1" applyFont="1" applyFill="1" applyBorder="1" applyAlignment="1" applyProtection="1">
      <alignment vertical="center"/>
      <protection hidden="1"/>
    </xf>
    <xf numFmtId="166" fontId="2" fillId="15" borderId="2" xfId="3" applyNumberFormat="1" applyFont="1" applyFill="1" applyBorder="1" applyAlignment="1">
      <alignment vertical="center"/>
    </xf>
    <xf numFmtId="166" fontId="2" fillId="15" borderId="0" xfId="3" applyNumberFormat="1" applyFont="1" applyFill="1" applyBorder="1" applyAlignment="1">
      <alignment vertical="center"/>
    </xf>
    <xf numFmtId="43" fontId="5" fillId="15" borderId="0" xfId="5" applyFont="1" applyFill="1"/>
    <xf numFmtId="0" fontId="2" fillId="15" borderId="2" xfId="1" applyFont="1" applyFill="1" applyBorder="1" applyAlignment="1" applyProtection="1">
      <alignment horizontal="right" vertical="center"/>
      <protection hidden="1"/>
    </xf>
    <xf numFmtId="0" fontId="2" fillId="15" borderId="2" xfId="1" applyFont="1" applyFill="1" applyBorder="1" applyAlignment="1" applyProtection="1">
      <alignment horizontal="left" vertical="center"/>
      <protection hidden="1"/>
    </xf>
    <xf numFmtId="165" fontId="2" fillId="15" borderId="0" xfId="4" applyNumberFormat="1" applyFont="1" applyFill="1" applyBorder="1" applyAlignment="1" applyProtection="1">
      <alignment vertical="center"/>
      <protection hidden="1"/>
    </xf>
    <xf numFmtId="167" fontId="2" fillId="15" borderId="2" xfId="6" applyNumberFormat="1" applyFont="1" applyFill="1" applyBorder="1" applyAlignment="1" applyProtection="1">
      <alignment vertical="center"/>
      <protection hidden="1"/>
    </xf>
    <xf numFmtId="37" fontId="2" fillId="15" borderId="2" xfId="6" applyNumberFormat="1" applyFont="1" applyFill="1" applyBorder="1" applyAlignment="1" applyProtection="1">
      <alignment vertical="center"/>
      <protection hidden="1"/>
    </xf>
    <xf numFmtId="166" fontId="2" fillId="15" borderId="0" xfId="3" applyNumberFormat="1" applyFont="1" applyFill="1" applyBorder="1" applyAlignment="1">
      <alignment vertical="top"/>
    </xf>
    <xf numFmtId="0" fontId="2" fillId="15" borderId="0" xfId="2" applyFont="1" applyFill="1" applyAlignment="1">
      <alignment horizontal="left" vertical="top"/>
    </xf>
    <xf numFmtId="0" fontId="7" fillId="15" borderId="0" xfId="7" applyFont="1" applyFill="1"/>
    <xf numFmtId="0" fontId="2" fillId="15" borderId="2" xfId="1" quotePrefix="1" applyFont="1" applyFill="1" applyBorder="1" applyAlignment="1" applyProtection="1">
      <alignment vertical="center"/>
      <protection hidden="1"/>
    </xf>
    <xf numFmtId="0" fontId="2" fillId="15" borderId="2" xfId="3" applyFont="1" applyFill="1" applyBorder="1" applyAlignment="1">
      <alignment vertical="center"/>
    </xf>
    <xf numFmtId="166" fontId="5" fillId="15" borderId="4" xfId="3" applyNumberFormat="1" applyFont="1" applyFill="1" applyBorder="1" applyAlignment="1">
      <alignment vertical="center"/>
    </xf>
    <xf numFmtId="166" fontId="5" fillId="15" borderId="0" xfId="2" applyNumberFormat="1" applyFont="1" applyFill="1"/>
    <xf numFmtId="43" fontId="2" fillId="15" borderId="2" xfId="3" applyNumberFormat="1" applyFont="1" applyFill="1" applyBorder="1" applyAlignment="1">
      <alignment vertical="center"/>
    </xf>
    <xf numFmtId="165" fontId="2" fillId="15" borderId="2" xfId="4" applyNumberFormat="1" applyFont="1" applyFill="1" applyBorder="1" applyAlignment="1">
      <alignment vertical="center"/>
    </xf>
    <xf numFmtId="0" fontId="2" fillId="15" borderId="2" xfId="3" quotePrefix="1" applyFont="1" applyFill="1" applyBorder="1" applyAlignment="1">
      <alignment vertical="center"/>
    </xf>
    <xf numFmtId="0" fontId="2" fillId="15" borderId="2" xfId="2" applyFont="1" applyFill="1" applyBorder="1"/>
    <xf numFmtId="37" fontId="5" fillId="15" borderId="0" xfId="2" applyNumberFormat="1" applyFont="1" applyFill="1"/>
    <xf numFmtId="43" fontId="2" fillId="15" borderId="0" xfId="2" applyNumberFormat="1" applyFont="1" applyFill="1"/>
    <xf numFmtId="37" fontId="2" fillId="15" borderId="0" xfId="2" applyNumberFormat="1" applyFont="1" applyFill="1"/>
    <xf numFmtId="0" fontId="6" fillId="15" borderId="0" xfId="2" applyFont="1" applyFill="1"/>
    <xf numFmtId="171" fontId="4" fillId="15" borderId="0" xfId="66" applyNumberFormat="1" applyFill="1"/>
    <xf numFmtId="165" fontId="6" fillId="15" borderId="0" xfId="5" applyNumberFormat="1" applyFont="1" applyFill="1"/>
    <xf numFmtId="0" fontId="13" fillId="15" borderId="0" xfId="2" applyFont="1" applyFill="1"/>
    <xf numFmtId="0" fontId="2" fillId="15" borderId="0" xfId="2" applyFont="1" applyFill="1" applyBorder="1" applyAlignment="1">
      <alignment horizontal="center" vertical="center"/>
    </xf>
    <xf numFmtId="0" fontId="14" fillId="15" borderId="0" xfId="2" applyFont="1" applyFill="1" applyBorder="1" applyAlignment="1">
      <alignment horizontal="center" vertical="center"/>
    </xf>
    <xf numFmtId="165" fontId="14" fillId="15" borderId="0" xfId="5" applyNumberFormat="1" applyFont="1" applyFill="1" applyBorder="1" applyAlignment="1">
      <alignment horizontal="center"/>
    </xf>
    <xf numFmtId="0" fontId="2" fillId="15" borderId="3" xfId="2" applyFont="1" applyFill="1" applyBorder="1" applyAlignment="1">
      <alignment horizontal="center" vertical="center"/>
    </xf>
    <xf numFmtId="0" fontId="14" fillId="15" borderId="3" xfId="2" applyFont="1" applyFill="1" applyBorder="1" applyAlignment="1">
      <alignment horizontal="center" vertical="center"/>
    </xf>
    <xf numFmtId="171" fontId="4" fillId="15" borderId="6" xfId="66" applyNumberFormat="1" applyFill="1" applyBorder="1" applyAlignment="1">
      <alignment horizontal="center"/>
    </xf>
    <xf numFmtId="0" fontId="15" fillId="15" borderId="0" xfId="2" applyFont="1" applyFill="1" applyAlignment="1">
      <alignment horizontal="center"/>
    </xf>
    <xf numFmtId="0" fontId="14" fillId="15" borderId="0" xfId="2" applyFont="1" applyFill="1" applyAlignment="1">
      <alignment horizontal="center"/>
    </xf>
    <xf numFmtId="171" fontId="4" fillId="15" borderId="2" xfId="66" applyNumberFormat="1" applyFill="1" applyBorder="1"/>
    <xf numFmtId="165" fontId="6" fillId="15" borderId="0" xfId="5" applyNumberFormat="1" applyFont="1" applyFill="1" applyBorder="1"/>
    <xf numFmtId="0" fontId="14" fillId="15" borderId="2" xfId="2" applyFont="1" applyFill="1" applyBorder="1"/>
    <xf numFmtId="0" fontId="6" fillId="15" borderId="2" xfId="2" applyFont="1" applyFill="1" applyBorder="1"/>
    <xf numFmtId="0" fontId="16" fillId="15" borderId="2" xfId="163" applyFont="1" applyFill="1" applyBorder="1"/>
    <xf numFmtId="0" fontId="17" fillId="15" borderId="2" xfId="163" applyFont="1" applyFill="1" applyBorder="1"/>
    <xf numFmtId="171" fontId="4" fillId="17" borderId="2" xfId="66" applyNumberFormat="1" applyFill="1" applyBorder="1"/>
    <xf numFmtId="0" fontId="7" fillId="15" borderId="2" xfId="163" applyFont="1" applyFill="1" applyBorder="1"/>
    <xf numFmtId="0" fontId="2" fillId="15" borderId="2" xfId="2" applyFont="1" applyFill="1" applyBorder="1" applyAlignment="1">
      <alignment horizontal="right"/>
    </xf>
    <xf numFmtId="0" fontId="18" fillId="15" borderId="2" xfId="163" applyFont="1" applyFill="1" applyBorder="1"/>
    <xf numFmtId="165" fontId="7" fillId="15" borderId="0" xfId="163" applyNumberFormat="1" applyFont="1" applyFill="1" applyBorder="1"/>
    <xf numFmtId="0" fontId="19" fillId="0" borderId="7" xfId="7" applyFont="1" applyFill="1" applyBorder="1"/>
    <xf numFmtId="168" fontId="4" fillId="15" borderId="2" xfId="66" applyNumberFormat="1" applyFont="1" applyFill="1" applyBorder="1"/>
    <xf numFmtId="0" fontId="7" fillId="0" borderId="8" xfId="7" applyFont="1" applyBorder="1"/>
    <xf numFmtId="0" fontId="7" fillId="17" borderId="8" xfId="7" applyFont="1" applyFill="1" applyBorder="1"/>
    <xf numFmtId="0" fontId="19" fillId="17" borderId="8" xfId="7" applyFont="1" applyFill="1" applyBorder="1"/>
    <xf numFmtId="0" fontId="2" fillId="15" borderId="9" xfId="2" applyFont="1" applyFill="1" applyBorder="1"/>
    <xf numFmtId="0" fontId="6" fillId="15" borderId="9" xfId="2" applyFont="1" applyFill="1" applyBorder="1"/>
    <xf numFmtId="171" fontId="4" fillId="15" borderId="9" xfId="66" applyNumberFormat="1" applyFill="1" applyBorder="1"/>
    <xf numFmtId="0" fontId="2" fillId="15" borderId="2" xfId="3" applyFont="1" applyFill="1" applyBorder="1" applyAlignment="1">
      <alignment horizontal="right" vertical="center"/>
    </xf>
    <xf numFmtId="0" fontId="2" fillId="15" borderId="2" xfId="3" applyFont="1" applyFill="1" applyBorder="1" applyAlignment="1">
      <alignment horizontal="left" vertical="center"/>
    </xf>
    <xf numFmtId="0" fontId="2" fillId="15" borderId="2" xfId="2" quotePrefix="1" applyFont="1" applyFill="1" applyBorder="1"/>
    <xf numFmtId="171" fontId="10" fillId="15" borderId="2" xfId="66" applyNumberFormat="1" applyFont="1" applyFill="1" applyBorder="1"/>
    <xf numFmtId="0" fontId="3" fillId="15" borderId="2" xfId="2" applyFont="1" applyFill="1" applyBorder="1" applyAlignment="1">
      <alignment horizontal="right"/>
    </xf>
    <xf numFmtId="37" fontId="2" fillId="15" borderId="2" xfId="2" applyNumberFormat="1" applyFont="1" applyFill="1" applyBorder="1"/>
    <xf numFmtId="37" fontId="7" fillId="15" borderId="2" xfId="163" applyNumberFormat="1" applyFont="1" applyFill="1" applyBorder="1"/>
    <xf numFmtId="37" fontId="4" fillId="15" borderId="2" xfId="66" applyNumberFormat="1" applyFill="1" applyBorder="1"/>
    <xf numFmtId="37" fontId="6" fillId="15" borderId="0" xfId="5" applyNumberFormat="1" applyFont="1" applyFill="1" applyBorder="1"/>
    <xf numFmtId="37" fontId="13" fillId="15" borderId="0" xfId="2" applyNumberFormat="1" applyFont="1" applyFill="1"/>
    <xf numFmtId="37" fontId="6" fillId="15" borderId="0" xfId="2" applyNumberFormat="1" applyFont="1" applyFill="1"/>
    <xf numFmtId="37" fontId="2" fillId="15" borderId="2" xfId="2" applyNumberFormat="1" applyFont="1" applyFill="1" applyBorder="1" applyAlignment="1">
      <alignment horizontal="right"/>
    </xf>
    <xf numFmtId="0" fontId="3" fillId="18" borderId="2" xfId="2" applyFont="1" applyFill="1" applyBorder="1"/>
    <xf numFmtId="0" fontId="14" fillId="18" borderId="2" xfId="2" applyFont="1" applyFill="1" applyBorder="1"/>
    <xf numFmtId="171" fontId="10" fillId="18" borderId="2" xfId="66" applyNumberFormat="1" applyFont="1" applyFill="1" applyBorder="1"/>
    <xf numFmtId="171" fontId="10" fillId="19" borderId="2" xfId="66" applyNumberFormat="1" applyFont="1" applyFill="1" applyBorder="1"/>
    <xf numFmtId="0" fontId="17" fillId="0" borderId="2" xfId="163" applyFont="1" applyFill="1" applyBorder="1"/>
    <xf numFmtId="0" fontId="7" fillId="0" borderId="2" xfId="163" applyFont="1" applyFill="1" applyBorder="1"/>
    <xf numFmtId="171" fontId="4" fillId="0" borderId="2" xfId="66" applyNumberFormat="1" applyFill="1" applyBorder="1"/>
    <xf numFmtId="165" fontId="6" fillId="0" borderId="0" xfId="5" applyNumberFormat="1" applyFont="1" applyFill="1" applyBorder="1"/>
    <xf numFmtId="0" fontId="13" fillId="0" borderId="0" xfId="2" applyFont="1" applyFill="1"/>
    <xf numFmtId="0" fontId="6" fillId="0" borderId="0" xfId="2" applyFont="1" applyFill="1"/>
    <xf numFmtId="171" fontId="4" fillId="19" borderId="2" xfId="66" applyNumberFormat="1" applyFill="1" applyBorder="1"/>
    <xf numFmtId="171" fontId="4" fillId="20" borderId="2" xfId="66" applyNumberFormat="1" applyFill="1" applyBorder="1"/>
    <xf numFmtId="0" fontId="2" fillId="20" borderId="2" xfId="2" applyFont="1" applyFill="1" applyBorder="1"/>
    <xf numFmtId="0" fontId="16" fillId="20" borderId="2" xfId="163" applyFont="1" applyFill="1" applyBorder="1"/>
    <xf numFmtId="0" fontId="3" fillId="19" borderId="2" xfId="1" applyFont="1" applyFill="1" applyBorder="1" applyAlignment="1" applyProtection="1">
      <alignment horizontal="center" vertical="center"/>
      <protection hidden="1"/>
    </xf>
    <xf numFmtId="0" fontId="3" fillId="19" borderId="2" xfId="1" applyFont="1" applyFill="1" applyBorder="1" applyAlignment="1" applyProtection="1">
      <alignment horizontal="left" vertical="center"/>
      <protection hidden="1"/>
    </xf>
    <xf numFmtId="165" fontId="3" fillId="19" borderId="2" xfId="4" applyNumberFormat="1" applyFont="1" applyFill="1" applyBorder="1" applyAlignment="1" applyProtection="1">
      <alignment vertical="center"/>
      <protection hidden="1"/>
    </xf>
    <xf numFmtId="37" fontId="2" fillId="19" borderId="2" xfId="6" applyNumberFormat="1" applyFont="1" applyFill="1" applyBorder="1" applyAlignment="1" applyProtection="1">
      <alignment vertical="center"/>
      <protection hidden="1"/>
    </xf>
    <xf numFmtId="0" fontId="3" fillId="19" borderId="2" xfId="1" applyFont="1" applyFill="1" applyBorder="1" applyAlignment="1" applyProtection="1">
      <alignment vertical="center"/>
      <protection hidden="1"/>
    </xf>
    <xf numFmtId="166" fontId="2" fillId="19" borderId="2" xfId="3" applyNumberFormat="1" applyFont="1" applyFill="1" applyBorder="1" applyAlignment="1">
      <alignment vertical="center"/>
    </xf>
    <xf numFmtId="0" fontId="3" fillId="18" borderId="2" xfId="3" applyFont="1" applyFill="1" applyBorder="1" applyAlignment="1">
      <alignment vertical="center"/>
    </xf>
    <xf numFmtId="166" fontId="3" fillId="18" borderId="2" xfId="3" applyNumberFormat="1" applyFont="1" applyFill="1" applyBorder="1" applyAlignment="1">
      <alignment vertical="center"/>
    </xf>
    <xf numFmtId="37" fontId="3" fillId="18" borderId="2" xfId="6" applyNumberFormat="1" applyFont="1" applyFill="1" applyBorder="1" applyAlignment="1" applyProtection="1">
      <alignment vertical="center"/>
      <protection hidden="1"/>
    </xf>
    <xf numFmtId="0" fontId="3" fillId="18" borderId="2" xfId="1" applyFont="1" applyFill="1" applyBorder="1" applyAlignment="1" applyProtection="1">
      <alignment vertical="center"/>
      <protection hidden="1"/>
    </xf>
    <xf numFmtId="166" fontId="3" fillId="0" borderId="0" xfId="3" applyNumberFormat="1" applyFont="1" applyFill="1" applyBorder="1" applyAlignment="1">
      <alignment vertical="center"/>
    </xf>
    <xf numFmtId="43" fontId="3" fillId="0" borderId="0" xfId="3" applyNumberFormat="1" applyFont="1" applyFill="1" applyBorder="1" applyAlignment="1">
      <alignment vertical="center"/>
    </xf>
    <xf numFmtId="0" fontId="7" fillId="0" borderId="3" xfId="7" applyFont="1" applyFill="1" applyBorder="1"/>
    <xf numFmtId="0" fontId="7" fillId="0" borderId="0" xfId="7" applyFont="1" applyFill="1"/>
    <xf numFmtId="0" fontId="2" fillId="0" borderId="0" xfId="2" applyFont="1" applyFill="1"/>
    <xf numFmtId="43" fontId="2" fillId="15" borderId="0" xfId="197" applyFont="1" applyFill="1"/>
    <xf numFmtId="166" fontId="2" fillId="15" borderId="0" xfId="2" applyNumberFormat="1" applyFont="1" applyFill="1"/>
    <xf numFmtId="43" fontId="2" fillId="0" borderId="0" xfId="197" applyFont="1" applyFill="1"/>
    <xf numFmtId="165" fontId="2" fillId="15" borderId="0" xfId="197" applyNumberFormat="1" applyFont="1" applyFill="1"/>
    <xf numFmtId="165" fontId="2" fillId="0" borderId="0" xfId="197" applyNumberFormat="1" applyFont="1" applyFill="1"/>
    <xf numFmtId="165" fontId="2" fillId="15" borderId="0" xfId="2" applyNumberFormat="1" applyFont="1" applyFill="1"/>
    <xf numFmtId="0" fontId="4" fillId="15" borderId="0" xfId="93" applyFill="1"/>
    <xf numFmtId="0" fontId="10" fillId="15" borderId="0" xfId="93" applyFont="1" applyFill="1"/>
    <xf numFmtId="0" fontId="20" fillId="17" borderId="0" xfId="93" applyFont="1" applyFill="1"/>
    <xf numFmtId="0" fontId="2" fillId="0" borderId="2" xfId="2" applyFont="1" applyFill="1" applyBorder="1" applyAlignment="1">
      <alignment horizontal="center" vertical="center"/>
    </xf>
    <xf numFmtId="0" fontId="10" fillId="15" borderId="2" xfId="93" applyFont="1" applyFill="1" applyBorder="1"/>
    <xf numFmtId="0" fontId="10" fillId="15" borderId="2" xfId="93" applyFont="1" applyFill="1" applyBorder="1" applyAlignment="1">
      <alignment horizontal="center"/>
    </xf>
    <xf numFmtId="0" fontId="4" fillId="15" borderId="2" xfId="93" applyFill="1" applyBorder="1"/>
    <xf numFmtId="0" fontId="4" fillId="21" borderId="2" xfId="93" applyFill="1" applyBorder="1"/>
    <xf numFmtId="10" fontId="4" fillId="21" borderId="2" xfId="93" applyNumberFormat="1" applyFill="1" applyBorder="1"/>
    <xf numFmtId="0" fontId="4" fillId="21" borderId="0" xfId="93" applyFill="1"/>
    <xf numFmtId="10" fontId="4" fillId="15" borderId="2" xfId="93" applyNumberFormat="1" applyFill="1" applyBorder="1"/>
    <xf numFmtId="10" fontId="4" fillId="15" borderId="2" xfId="199" applyNumberFormat="1" applyFill="1" applyBorder="1"/>
    <xf numFmtId="9" fontId="4" fillId="15" borderId="2" xfId="93" applyNumberFormat="1" applyFill="1" applyBorder="1"/>
    <xf numFmtId="0" fontId="21" fillId="21" borderId="0" xfId="93" applyFont="1" applyFill="1"/>
    <xf numFmtId="0" fontId="21" fillId="15" borderId="0" xfId="93" applyFont="1" applyFill="1"/>
    <xf numFmtId="0" fontId="4" fillId="15" borderId="0" xfId="93" applyFill="1" applyBorder="1"/>
    <xf numFmtId="171" fontId="4" fillId="15" borderId="0" xfId="93" applyNumberFormat="1" applyFill="1"/>
    <xf numFmtId="0" fontId="24" fillId="15" borderId="2" xfId="93" applyFont="1" applyFill="1" applyBorder="1"/>
    <xf numFmtId="0" fontId="24" fillId="15" borderId="0" xfId="93" applyFont="1" applyFill="1"/>
    <xf numFmtId="9" fontId="4" fillId="15" borderId="2" xfId="198" applyFont="1" applyFill="1" applyBorder="1"/>
    <xf numFmtId="43" fontId="4" fillId="15" borderId="2" xfId="197" applyFont="1" applyFill="1" applyBorder="1"/>
    <xf numFmtId="165" fontId="4" fillId="21" borderId="2" xfId="197" applyNumberFormat="1" applyFont="1" applyFill="1" applyBorder="1"/>
    <xf numFmtId="172" fontId="25" fillId="15" borderId="2" xfId="93" applyNumberFormat="1" applyFont="1" applyFill="1" applyBorder="1"/>
    <xf numFmtId="3" fontId="25" fillId="21" borderId="2" xfId="93" applyNumberFormat="1" applyFont="1" applyFill="1" applyBorder="1"/>
    <xf numFmtId="10" fontId="25" fillId="15" borderId="2" xfId="93" applyNumberFormat="1" applyFont="1" applyFill="1" applyBorder="1"/>
    <xf numFmtId="0" fontId="25" fillId="15" borderId="2" xfId="93" applyFont="1" applyFill="1" applyBorder="1"/>
    <xf numFmtId="171" fontId="25" fillId="21" borderId="2" xfId="66" applyNumberFormat="1" applyFont="1" applyFill="1" applyBorder="1"/>
    <xf numFmtId="171" fontId="25" fillId="15" borderId="2" xfId="66" applyNumberFormat="1" applyFont="1" applyFill="1" applyBorder="1"/>
    <xf numFmtId="0" fontId="25" fillId="21" borderId="2" xfId="93" applyFont="1" applyFill="1" applyBorder="1"/>
    <xf numFmtId="0" fontId="25" fillId="15" borderId="11" xfId="93" applyFont="1" applyFill="1" applyBorder="1"/>
    <xf numFmtId="9" fontId="4" fillId="21" borderId="0" xfId="198" applyFont="1" applyFill="1"/>
    <xf numFmtId="9" fontId="4" fillId="15" borderId="0" xfId="198" applyFont="1" applyFill="1"/>
    <xf numFmtId="43" fontId="24" fillId="15" borderId="0" xfId="197" applyFont="1" applyFill="1"/>
    <xf numFmtId="43" fontId="4" fillId="21" borderId="0" xfId="197" applyFont="1" applyFill="1"/>
    <xf numFmtId="0" fontId="27" fillId="15" borderId="0" xfId="2" applyFont="1" applyFill="1"/>
    <xf numFmtId="165" fontId="0" fillId="0" borderId="0" xfId="197" applyNumberFormat="1" applyFont="1"/>
    <xf numFmtId="165" fontId="0" fillId="0" borderId="12" xfId="197" applyNumberFormat="1" applyFont="1" applyBorder="1"/>
    <xf numFmtId="0" fontId="26" fillId="0" borderId="0" xfId="0" applyFont="1"/>
    <xf numFmtId="0" fontId="28" fillId="0" borderId="0" xfId="111" applyFont="1" applyFill="1"/>
    <xf numFmtId="165" fontId="28" fillId="0" borderId="0" xfId="34" applyNumberFormat="1" applyFont="1" applyFill="1" applyAlignment="1">
      <alignment horizontal="center"/>
    </xf>
    <xf numFmtId="9" fontId="28" fillId="0" borderId="0" xfId="34" applyNumberFormat="1" applyFont="1" applyFill="1" applyAlignment="1">
      <alignment horizontal="center"/>
    </xf>
    <xf numFmtId="43" fontId="28" fillId="0" borderId="0" xfId="111" applyNumberFormat="1" applyFont="1" applyFill="1"/>
    <xf numFmtId="0" fontId="29" fillId="0" borderId="0" xfId="111" applyFont="1" applyFill="1" applyBorder="1" applyAlignment="1">
      <alignment wrapText="1"/>
    </xf>
    <xf numFmtId="0" fontId="28" fillId="0" borderId="0" xfId="111" applyFont="1" applyFill="1" applyBorder="1"/>
    <xf numFmtId="0" fontId="29" fillId="22" borderId="0" xfId="111" applyFont="1" applyFill="1" applyBorder="1" applyAlignment="1">
      <alignment wrapText="1"/>
    </xf>
    <xf numFmtId="165" fontId="0" fillId="23" borderId="0" xfId="197" applyNumberFormat="1" applyFont="1" applyFill="1"/>
    <xf numFmtId="0" fontId="4" fillId="15" borderId="0" xfId="93" applyFont="1" applyFill="1" applyBorder="1"/>
    <xf numFmtId="0" fontId="4" fillId="15" borderId="0" xfId="93" applyFont="1" applyFill="1"/>
    <xf numFmtId="43" fontId="25" fillId="15" borderId="2" xfId="93" applyNumberFormat="1" applyFont="1" applyFill="1" applyBorder="1"/>
    <xf numFmtId="171" fontId="4" fillId="24" borderId="0" xfId="66" applyNumberFormat="1" applyFill="1"/>
    <xf numFmtId="171" fontId="25" fillId="25" borderId="2" xfId="66" applyNumberFormat="1" applyFont="1" applyFill="1" applyBorder="1"/>
    <xf numFmtId="0" fontId="2" fillId="16" borderId="2" xfId="2" applyFont="1" applyFill="1" applyBorder="1" applyAlignment="1">
      <alignment horizontal="center"/>
    </xf>
    <xf numFmtId="171" fontId="4" fillId="15" borderId="5" xfId="66" applyNumberFormat="1" applyFill="1" applyBorder="1" applyAlignment="1">
      <alignment horizontal="center"/>
    </xf>
    <xf numFmtId="0" fontId="3" fillId="24" borderId="2" xfId="3" applyFont="1" applyFill="1" applyBorder="1" applyAlignment="1">
      <alignment vertical="center"/>
    </xf>
    <xf numFmtId="166" fontId="3" fillId="24" borderId="2" xfId="3" applyNumberFormat="1" applyFont="1" applyFill="1" applyBorder="1" applyAlignment="1">
      <alignment vertical="center"/>
    </xf>
    <xf numFmtId="0" fontId="3" fillId="24" borderId="10" xfId="3" applyFont="1" applyFill="1" applyBorder="1" applyAlignment="1">
      <alignment vertical="center"/>
    </xf>
  </cellXfs>
  <cellStyles count="200">
    <cellStyle name="0,0_x000d__x000a_NA_x000d__x000a_" xfId="8"/>
    <cellStyle name="20% - Accent1 2" xfId="9"/>
    <cellStyle name="20% - Accent1 2 2" xfId="10"/>
    <cellStyle name="20% - Accent2 2" xfId="11"/>
    <cellStyle name="20% - Accent2 2 2" xfId="12"/>
    <cellStyle name="20% - Accent3 2" xfId="13"/>
    <cellStyle name="20% - Accent3 2 2" xfId="14"/>
    <cellStyle name="20% - Accent4 2" xfId="15"/>
    <cellStyle name="20% - Accent4 2 2" xfId="16"/>
    <cellStyle name="20% - Accent5 2" xfId="17"/>
    <cellStyle name="20% - Accent5 2 2" xfId="18"/>
    <cellStyle name="20% - Accent6 2" xfId="19"/>
    <cellStyle name="20% - Accent6 2 2" xfId="20"/>
    <cellStyle name="40% - Accent1 2" xfId="21"/>
    <cellStyle name="40% - Accent1 2 2" xfId="22"/>
    <cellStyle name="40% - Accent2 2" xfId="23"/>
    <cellStyle name="40% - Accent2 2 2" xfId="24"/>
    <cellStyle name="40% - Accent3 2" xfId="25"/>
    <cellStyle name="40% - Accent3 2 2" xfId="26"/>
    <cellStyle name="40% - Accent4 2" xfId="27"/>
    <cellStyle name="40% - Accent4 2 2" xfId="28"/>
    <cellStyle name="40% - Accent5 2" xfId="29"/>
    <cellStyle name="40% - Accent5 2 2" xfId="30"/>
    <cellStyle name="40% - Accent6 2" xfId="31"/>
    <cellStyle name="40% - Accent6 2 2" xfId="32"/>
    <cellStyle name="Comma" xfId="197" builtinId="3"/>
    <cellStyle name="Comma 10" xfId="33"/>
    <cellStyle name="Comma 10 2" xfId="5"/>
    <cellStyle name="Comma 11" xfId="34"/>
    <cellStyle name="Comma 12" xfId="35"/>
    <cellStyle name="Comma 12 2" xfId="36"/>
    <cellStyle name="Comma 12 3" xfId="37"/>
    <cellStyle name="Comma 13" xfId="38"/>
    <cellStyle name="Comma 13 2" xfId="39"/>
    <cellStyle name="Comma 14" xfId="40"/>
    <cellStyle name="Comma 14 2" xfId="41"/>
    <cellStyle name="Comma 15" xfId="42"/>
    <cellStyle name="Comma 2" xfId="43"/>
    <cellStyle name="Comma 2 2" xfId="44"/>
    <cellStyle name="Comma 2 2 2" xfId="45"/>
    <cellStyle name="Comma 2 2 3" xfId="46"/>
    <cellStyle name="Comma 2 3" xfId="47"/>
    <cellStyle name="Comma 2 4" xfId="48"/>
    <cellStyle name="Comma 2 4 2" xfId="49"/>
    <cellStyle name="Comma 2 4 3" xfId="50"/>
    <cellStyle name="Comma 2 4 4" xfId="51"/>
    <cellStyle name="Comma 2 4 5" xfId="52"/>
    <cellStyle name="Comma 2 4 6" xfId="53"/>
    <cellStyle name="Comma 2 4 7" xfId="54"/>
    <cellStyle name="Comma 2 4 8" xfId="55"/>
    <cellStyle name="Comma 2 5" xfId="56"/>
    <cellStyle name="Comma 2 5 2" xfId="57"/>
    <cellStyle name="Comma 2 6" xfId="58"/>
    <cellStyle name="Comma 2 6 2" xfId="59"/>
    <cellStyle name="Comma 2 7" xfId="60"/>
    <cellStyle name="Comma 2 7 2" xfId="61"/>
    <cellStyle name="Comma 2 8" xfId="62"/>
    <cellStyle name="Comma 2 9" xfId="4"/>
    <cellStyle name="Comma 3" xfId="63"/>
    <cellStyle name="Comma 3 2" xfId="64"/>
    <cellStyle name="Comma 3 2 2" xfId="65"/>
    <cellStyle name="Comma 3 3" xfId="66"/>
    <cellStyle name="Comma 4" xfId="67"/>
    <cellStyle name="Comma 4 2" xfId="68"/>
    <cellStyle name="Comma 4 3" xfId="69"/>
    <cellStyle name="Comma 5" xfId="70"/>
    <cellStyle name="Comma 5 2" xfId="71"/>
    <cellStyle name="Comma 6" xfId="72"/>
    <cellStyle name="Comma 6 2" xfId="73"/>
    <cellStyle name="Comma 6 2 2" xfId="74"/>
    <cellStyle name="Comma 6 2 3" xfId="75"/>
    <cellStyle name="Comma 6 3" xfId="76"/>
    <cellStyle name="Comma 7" xfId="77"/>
    <cellStyle name="Comma 8" xfId="78"/>
    <cellStyle name="Comma 9" xfId="79"/>
    <cellStyle name="Currency 2" xfId="80"/>
    <cellStyle name="Currency 2 2" xfId="81"/>
    <cellStyle name="Currency 2 3" xfId="82"/>
    <cellStyle name="Currency 2 3 2" xfId="83"/>
    <cellStyle name="Currency 3" xfId="84"/>
    <cellStyle name="Currency 4" xfId="85"/>
    <cellStyle name="DataPilot Category" xfId="86"/>
    <cellStyle name="DataPilot Corner" xfId="87"/>
    <cellStyle name="DataPilot Field" xfId="88"/>
    <cellStyle name="DataPilot Result" xfId="89"/>
    <cellStyle name="DataPilot Title" xfId="90"/>
    <cellStyle name="DataPilot Value" xfId="91"/>
    <cellStyle name="Normal" xfId="0" builtinId="0"/>
    <cellStyle name="Normal 10" xfId="92"/>
    <cellStyle name="Normal 10 2" xfId="93"/>
    <cellStyle name="Normal 10 3" xfId="94"/>
    <cellStyle name="Normal 10 4" xfId="95"/>
    <cellStyle name="Normal 11" xfId="96"/>
    <cellStyle name="Normal 11 2" xfId="97"/>
    <cellStyle name="Normal 11 2 2" xfId="98"/>
    <cellStyle name="Normal 11 3" xfId="99"/>
    <cellStyle name="Normal 12" xfId="100"/>
    <cellStyle name="Normal 12 2" xfId="101"/>
    <cellStyle name="Normal 12 3" xfId="102"/>
    <cellStyle name="Normal 13" xfId="103"/>
    <cellStyle name="Normal 13 2" xfId="104"/>
    <cellStyle name="Normal 14" xfId="105"/>
    <cellStyle name="Normal 14 2" xfId="106"/>
    <cellStyle name="Normal 15" xfId="107"/>
    <cellStyle name="Normal 16" xfId="108"/>
    <cellStyle name="Normal 17" xfId="2"/>
    <cellStyle name="Normal 18" xfId="109"/>
    <cellStyle name="Normal 2" xfId="110"/>
    <cellStyle name="Normal 2 10" xfId="111"/>
    <cellStyle name="Normal 2 2" xfId="112"/>
    <cellStyle name="Normal 2 2 2" xfId="113"/>
    <cellStyle name="Normal 2 2 2 2" xfId="114"/>
    <cellStyle name="Normal 2 2 3" xfId="115"/>
    <cellStyle name="Normal 2 3" xfId="116"/>
    <cellStyle name="Normal 2 3 2" xfId="117"/>
    <cellStyle name="Normal 2 3 3" xfId="118"/>
    <cellStyle name="Normal 2 4" xfId="119"/>
    <cellStyle name="Normal 2 4 2" xfId="120"/>
    <cellStyle name="Normal 2 4 3" xfId="121"/>
    <cellStyle name="Normal 2 5" xfId="122"/>
    <cellStyle name="Normal 2 5 2" xfId="123"/>
    <cellStyle name="Normal 2 6" xfId="124"/>
    <cellStyle name="Normal 2 7" xfId="125"/>
    <cellStyle name="Normal 2 8" xfId="126"/>
    <cellStyle name="Normal 2 9" xfId="127"/>
    <cellStyle name="Normal 2_Budget For Br-E" xfId="128"/>
    <cellStyle name="Normal 3" xfId="129"/>
    <cellStyle name="Normal 3 10" xfId="130"/>
    <cellStyle name="Normal 3 10 2" xfId="131"/>
    <cellStyle name="Normal 3 11" xfId="132"/>
    <cellStyle name="Normal 3 11 2" xfId="133"/>
    <cellStyle name="Normal 3 12" xfId="134"/>
    <cellStyle name="Normal 3 12 2" xfId="135"/>
    <cellStyle name="Normal 3 2" xfId="136"/>
    <cellStyle name="Normal 3 2 2" xfId="137"/>
    <cellStyle name="Normal 3 2 2 2" xfId="138"/>
    <cellStyle name="Normal 3 3" xfId="139"/>
    <cellStyle name="Normal 3 3 2" xfId="140"/>
    <cellStyle name="Normal 3 3 2 2" xfId="141"/>
    <cellStyle name="Normal 3 3 3" xfId="142"/>
    <cellStyle name="Normal 3 3 4" xfId="143"/>
    <cellStyle name="Normal 3 4" xfId="144"/>
    <cellStyle name="Normal 3 4 2" xfId="145"/>
    <cellStyle name="Normal 3 5" xfId="146"/>
    <cellStyle name="Normal 3 6" xfId="147"/>
    <cellStyle name="Normal 3 7" xfId="148"/>
    <cellStyle name="Normal 3 8" xfId="149"/>
    <cellStyle name="Normal 3 9" xfId="150"/>
    <cellStyle name="Normal 3_Budget For Br-E" xfId="151"/>
    <cellStyle name="Normal 4" xfId="152"/>
    <cellStyle name="Normal 4 2" xfId="153"/>
    <cellStyle name="Normal 4 3" xfId="154"/>
    <cellStyle name="Normal 4 4" xfId="155"/>
    <cellStyle name="Normal 4 5" xfId="156"/>
    <cellStyle name="Normal 4 6" xfId="157"/>
    <cellStyle name="Normal 5" xfId="158"/>
    <cellStyle name="Normal 5 2" xfId="159"/>
    <cellStyle name="Normal 5 3" xfId="160"/>
    <cellStyle name="Normal 6" xfId="161"/>
    <cellStyle name="Normal 6 2" xfId="7"/>
    <cellStyle name="Normal 6 3" xfId="162"/>
    <cellStyle name="Normal 6 4" xfId="163"/>
    <cellStyle name="Normal 7" xfId="164"/>
    <cellStyle name="Normal 7 2" xfId="165"/>
    <cellStyle name="Normal 7 2 2" xfId="166"/>
    <cellStyle name="Normal 7 2 3" xfId="167"/>
    <cellStyle name="Normal 7 3" xfId="168"/>
    <cellStyle name="Normal 7 4" xfId="169"/>
    <cellStyle name="Normal 8" xfId="170"/>
    <cellStyle name="Normal 8 2" xfId="171"/>
    <cellStyle name="Normal 8 3" xfId="172"/>
    <cellStyle name="Normal 8 4" xfId="173"/>
    <cellStyle name="Normal 9" xfId="174"/>
    <cellStyle name="Normal 9 2" xfId="175"/>
    <cellStyle name="Normal 9 3" xfId="176"/>
    <cellStyle name="Normal 9 4" xfId="177"/>
    <cellStyle name="Normal_In-ba" xfId="1"/>
    <cellStyle name="Normal_MIFIDA Branch Office FS" xfId="3"/>
    <cellStyle name="Normal_Tri-Bal" xfId="6"/>
    <cellStyle name="Note 2" xfId="178"/>
    <cellStyle name="Note 2 2" xfId="179"/>
    <cellStyle name="Percent" xfId="198" builtinId="5"/>
    <cellStyle name="Percent 2" xfId="180"/>
    <cellStyle name="Percent 2 2" xfId="181"/>
    <cellStyle name="Percent 2 2 2" xfId="182"/>
    <cellStyle name="Percent 2 3" xfId="183"/>
    <cellStyle name="Percent 2 3 2" xfId="184"/>
    <cellStyle name="Percent 2 4" xfId="185"/>
    <cellStyle name="Percent 2 4 2" xfId="186"/>
    <cellStyle name="Percent 2 5" xfId="187"/>
    <cellStyle name="Percent 2 5 2" xfId="188"/>
    <cellStyle name="Percent 3" xfId="189"/>
    <cellStyle name="Percent 3 2" xfId="190"/>
    <cellStyle name="Percent 3 3" xfId="191"/>
    <cellStyle name="Percent 4" xfId="192"/>
    <cellStyle name="Percent 4 2" xfId="193"/>
    <cellStyle name="Percent 5" xfId="194"/>
    <cellStyle name="Percent 6" xfId="195"/>
    <cellStyle name="Percent 7" xfId="196"/>
    <cellStyle name="Percent 8" xfId="199"/>
  </cellStyles>
  <dxfs count="0"/>
  <tableStyles count="0" defaultTableStyle="TableStyleMedium2" defaultPivotStyle="PivotStyleLight16"/>
  <colors>
    <mruColors>
      <color rgb="FFFFFF99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1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pact\publico\ANGOLA\PROJECT\LOP\AUG00LOP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ETHIOPIA\2002\LOP\1002.WK4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International%20Finance\01%20-%20Projects\1%20PSR%20Revised%206-17-10%20(All%20Projects)\PSR%20Z4039%20043010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International%20Finance\01%20-%20Projects\Z4039-%205Z-%20UNDP%20Microfinance\FY2011\PSR's\PSR%20Z4039%20103110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International%20Finance\01%20-%20Projects\Z4039-%205Z-%20UNDP%20Microfinance\LOP\10_Jul'09%20LOP-Z4039%20(5Z)%20-%20Overhead%20Corrected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EAD"/>
      <sheetName val="LOP Budg vs XP"/>
      <sheetName val="DETAIL"/>
      <sheetName val="Other Angola Projects"/>
      <sheetName val="FSR Backup--Updated Quarterly"/>
      <sheetName val="Not In Use HERE FORWARD------&gt;&gt;"/>
      <sheetName val="na"/>
      <sheetName val="Bdgt-vs-XP by Yr-INTERNAL USE"/>
      <sheetName val="FY2000 LOP--INTERNAL USE"/>
    </sheetNames>
    <sheetDataSet>
      <sheetData sheetId="0" refreshError="1"/>
      <sheetData sheetId="1"/>
      <sheetData sheetId="2"/>
      <sheetData sheetId="3"/>
      <sheetData sheetId="4" refreshError="1"/>
      <sheetData sheetId="5">
        <row r="12">
          <cell r="C12">
            <v>336243.09</v>
          </cell>
          <cell r="D12">
            <v>233466.5</v>
          </cell>
        </row>
        <row r="13">
          <cell r="C13">
            <v>26019.09</v>
          </cell>
          <cell r="D13">
            <v>18842.09</v>
          </cell>
        </row>
        <row r="14">
          <cell r="C14">
            <v>105100</v>
          </cell>
          <cell r="D14">
            <v>52921</v>
          </cell>
        </row>
        <row r="15">
          <cell r="C15">
            <v>90267</v>
          </cell>
          <cell r="D15">
            <v>86301.71</v>
          </cell>
        </row>
        <row r="16">
          <cell r="C16">
            <v>69569.13</v>
          </cell>
          <cell r="D16">
            <v>42265.15</v>
          </cell>
        </row>
      </sheetData>
      <sheetData sheetId="6"/>
      <sheetData sheetId="7"/>
      <sheetData sheetId="8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"/>
      <sheetName val="B"/>
      <sheetName val="C"/>
      <sheetName val="D"/>
      <sheetName val="E"/>
      <sheetName val="F"/>
      <sheetName val="Sheet1"/>
      <sheetName val="Sheet2"/>
      <sheetName val="Sheet3"/>
    </sheetNames>
    <sheetDataSet>
      <sheetData sheetId="0" refreshError="1">
        <row r="133">
          <cell r="M133" t="str">
            <v>{EDIT-GOTO WORKSHEET A}</v>
          </cell>
        </row>
      </sheetData>
      <sheetData sheetId="1" refreshError="1"/>
      <sheetData sheetId="2" refreshError="1">
        <row r="1">
          <cell r="A1" t="str">
            <v>PACT, INC.</v>
          </cell>
        </row>
        <row r="2">
          <cell r="A2" t="str">
            <v xml:space="preserve">PROJECT: ETHIOPIA </v>
          </cell>
        </row>
        <row r="3">
          <cell r="A3" t="str">
            <v>Project Life from July 31, 1995 to September 2002</v>
          </cell>
        </row>
        <row r="4">
          <cell r="A4" t="str">
            <v>Report for the month JULY, 2002</v>
          </cell>
        </row>
        <row r="8">
          <cell r="A8" t="str">
            <v>BL# /</v>
          </cell>
          <cell r="B8" t="str">
            <v>Budget Head/Subhead</v>
          </cell>
          <cell r="C8" t="str">
            <v>FY95</v>
          </cell>
          <cell r="D8" t="str">
            <v>FY96</v>
          </cell>
          <cell r="E8" t="str">
            <v>FY97</v>
          </cell>
          <cell r="F8" t="str">
            <v>FY98</v>
          </cell>
          <cell r="G8" t="str">
            <v>FY99</v>
          </cell>
          <cell r="H8" t="str">
            <v>FY00</v>
          </cell>
          <cell r="I8" t="str">
            <v>FY01</v>
          </cell>
          <cell r="J8" t="str">
            <v>FY02</v>
          </cell>
          <cell r="K8" t="str">
            <v>FY03</v>
          </cell>
          <cell r="L8" t="str">
            <v>LOP CUMULATIVE TOTAL</v>
          </cell>
        </row>
        <row r="9">
          <cell r="A9" t="str">
            <v/>
          </cell>
        </row>
        <row r="10">
          <cell r="A10" t="str">
            <v>A/C code</v>
          </cell>
          <cell r="C10" t="str">
            <v>Expense</v>
          </cell>
          <cell r="D10" t="str">
            <v>Expense</v>
          </cell>
          <cell r="E10" t="str">
            <v>Expense</v>
          </cell>
          <cell r="F10" t="str">
            <v>Expense</v>
          </cell>
          <cell r="G10" t="str">
            <v>Expense</v>
          </cell>
          <cell r="H10" t="str">
            <v>Expense</v>
          </cell>
          <cell r="I10" t="str">
            <v>Expense</v>
          </cell>
          <cell r="J10" t="str">
            <v>Expense</v>
          </cell>
          <cell r="K10" t="str">
            <v>Expense</v>
          </cell>
          <cell r="L10" t="str">
            <v>Budget</v>
          </cell>
          <cell r="M10" t="str">
            <v>Expense</v>
          </cell>
          <cell r="N10" t="str">
            <v>Balance</v>
          </cell>
        </row>
        <row r="12">
          <cell r="A12" t="str">
            <v>1</v>
          </cell>
          <cell r="B12" t="str">
            <v>SALARIES/FIELD</v>
          </cell>
          <cell r="C12">
            <v>20572.300000000003</v>
          </cell>
          <cell r="D12">
            <v>140537.82</v>
          </cell>
          <cell r="E12">
            <v>153789.98000000001</v>
          </cell>
          <cell r="F12">
            <v>218333.66999999998</v>
          </cell>
          <cell r="G12">
            <v>228871.92</v>
          </cell>
          <cell r="H12">
            <v>254293.66</v>
          </cell>
          <cell r="I12">
            <v>241163.9</v>
          </cell>
          <cell r="J12">
            <v>228312.2</v>
          </cell>
          <cell r="K12">
            <v>0</v>
          </cell>
          <cell r="L12">
            <v>1439668</v>
          </cell>
          <cell r="M12">
            <v>1485875.45</v>
          </cell>
          <cell r="N12">
            <v>-46207.44999999999</v>
          </cell>
        </row>
        <row r="13">
          <cell r="A13" t="str">
            <v xml:space="preserve"> 5112/24/26/28/29/30/5230</v>
          </cell>
          <cell r="B13" t="str">
            <v>Salaries/Leave-Field</v>
          </cell>
          <cell r="C13">
            <v>15347.830000000002</v>
          </cell>
          <cell r="D13">
            <v>91434.02</v>
          </cell>
          <cell r="E13">
            <v>48642.9</v>
          </cell>
          <cell r="F13">
            <v>58088.02</v>
          </cell>
          <cell r="G13">
            <v>59335.73</v>
          </cell>
          <cell r="H13">
            <v>58721.149999999994</v>
          </cell>
          <cell r="I13">
            <v>59383.27</v>
          </cell>
          <cell r="J13">
            <v>57224.160000000003</v>
          </cell>
          <cell r="M13">
            <v>448177.08</v>
          </cell>
        </row>
        <row r="14">
          <cell r="A14" t="str">
            <v xml:space="preserve"> 5212/22/24</v>
          </cell>
          <cell r="B14" t="str">
            <v>Employee Benefits/PR taxes - Field</v>
          </cell>
          <cell r="C14">
            <v>4877.12</v>
          </cell>
          <cell r="D14">
            <v>28007.870000000003</v>
          </cell>
          <cell r="E14">
            <v>14029.519999999999</v>
          </cell>
          <cell r="F14">
            <v>23318.52</v>
          </cell>
          <cell r="G14">
            <v>19656.560000000001</v>
          </cell>
          <cell r="H14">
            <v>19624.28</v>
          </cell>
          <cell r="I14">
            <v>19015.61</v>
          </cell>
          <cell r="J14">
            <v>19360.43</v>
          </cell>
          <cell r="M14">
            <v>147889.91</v>
          </cell>
        </row>
        <row r="15">
          <cell r="A15">
            <v>5151</v>
          </cell>
          <cell r="B15" t="str">
            <v>Local Staff Salaries</v>
          </cell>
          <cell r="C15">
            <v>0</v>
          </cell>
          <cell r="D15">
            <v>17606.05</v>
          </cell>
          <cell r="E15">
            <v>70442.789999999994</v>
          </cell>
          <cell r="F15">
            <v>83202.789999999994</v>
          </cell>
          <cell r="G15">
            <v>106947.28</v>
          </cell>
          <cell r="H15">
            <v>123396.89</v>
          </cell>
          <cell r="I15">
            <v>112893.61</v>
          </cell>
          <cell r="J15">
            <v>108455.93</v>
          </cell>
          <cell r="M15">
            <v>622945.34</v>
          </cell>
        </row>
        <row r="16">
          <cell r="A16" t="str">
            <v>5213/5231</v>
          </cell>
          <cell r="B16" t="str">
            <v>Local Staff Benefits/pr taxes</v>
          </cell>
          <cell r="C16">
            <v>0</v>
          </cell>
          <cell r="E16">
            <v>17094.740000000002</v>
          </cell>
          <cell r="F16">
            <v>53065.760000000002</v>
          </cell>
          <cell r="G16">
            <v>42536.77</v>
          </cell>
          <cell r="H16">
            <v>51693</v>
          </cell>
          <cell r="I16">
            <v>48155.26</v>
          </cell>
          <cell r="J16">
            <v>43242.81</v>
          </cell>
          <cell r="M16">
            <v>255788.34</v>
          </cell>
        </row>
        <row r="17">
          <cell r="A17" t="str">
            <v>5241</v>
          </cell>
          <cell r="B17" t="str">
            <v>Employee educ/Staff Dev</v>
          </cell>
          <cell r="C17">
            <v>0</v>
          </cell>
          <cell r="D17">
            <v>1448.15</v>
          </cell>
          <cell r="E17">
            <v>211.37</v>
          </cell>
          <cell r="G17">
            <v>307.18</v>
          </cell>
          <cell r="H17">
            <v>571.32000000000005</v>
          </cell>
          <cell r="I17">
            <v>1556.53</v>
          </cell>
          <cell r="J17">
            <v>0</v>
          </cell>
          <cell r="M17">
            <v>4094.55</v>
          </cell>
        </row>
        <row r="18">
          <cell r="A18">
            <v>5914</v>
          </cell>
          <cell r="B18" t="str">
            <v>Temporary Help</v>
          </cell>
          <cell r="C18">
            <v>347.35</v>
          </cell>
          <cell r="D18">
            <v>2041.73</v>
          </cell>
          <cell r="E18">
            <v>3368.66</v>
          </cell>
          <cell r="F18">
            <v>658.58</v>
          </cell>
          <cell r="G18">
            <v>88.4</v>
          </cell>
          <cell r="H18">
            <v>287.02</v>
          </cell>
          <cell r="I18">
            <v>159.62</v>
          </cell>
          <cell r="J18">
            <v>28.87</v>
          </cell>
          <cell r="M18">
            <v>6980.23</v>
          </cell>
        </row>
        <row r="19">
          <cell r="A19" t="str">
            <v/>
          </cell>
          <cell r="H19" t="str">
            <v/>
          </cell>
          <cell r="M19">
            <v>0</v>
          </cell>
        </row>
        <row r="20">
          <cell r="A20">
            <v>2</v>
          </cell>
          <cell r="B20" t="str">
            <v>HOME OFFICE</v>
          </cell>
          <cell r="C20">
            <v>1287.68</v>
          </cell>
          <cell r="D20">
            <v>16328.49</v>
          </cell>
          <cell r="E20">
            <v>48049.14</v>
          </cell>
          <cell r="F20">
            <v>43578.83</v>
          </cell>
          <cell r="G20">
            <v>34857.699999999997</v>
          </cell>
          <cell r="H20">
            <v>30419.78</v>
          </cell>
          <cell r="I20">
            <v>28862.17</v>
          </cell>
          <cell r="J20">
            <v>31887.33</v>
          </cell>
          <cell r="K20">
            <v>0</v>
          </cell>
          <cell r="L20">
            <v>284240</v>
          </cell>
          <cell r="M20">
            <v>235271.12</v>
          </cell>
          <cell r="N20">
            <v>48968.88</v>
          </cell>
        </row>
        <row r="21">
          <cell r="A21" t="str">
            <v xml:space="preserve"> 5111/5223-5112/5224 MR/5912/5229</v>
          </cell>
          <cell r="B21" t="str">
            <v>Salaries - HQ</v>
          </cell>
          <cell r="C21">
            <v>980.61</v>
          </cell>
          <cell r="D21">
            <v>12569.17</v>
          </cell>
          <cell r="E21">
            <v>37318.800000000003</v>
          </cell>
          <cell r="F21">
            <v>34253.910000000003</v>
          </cell>
          <cell r="G21">
            <v>26489.89</v>
          </cell>
          <cell r="H21">
            <v>23440.63</v>
          </cell>
          <cell r="I21">
            <v>22104.61</v>
          </cell>
          <cell r="J21">
            <v>24275.32</v>
          </cell>
          <cell r="M21">
            <v>181432.94</v>
          </cell>
        </row>
        <row r="22">
          <cell r="A22" t="str">
            <v xml:space="preserve"> 5211/21/22-5215 MR</v>
          </cell>
          <cell r="B22" t="str">
            <v>Employee Benefits/PR taxes - HQ</v>
          </cell>
          <cell r="C22">
            <v>307.07</v>
          </cell>
          <cell r="D22">
            <v>3759.32</v>
          </cell>
          <cell r="E22">
            <v>10730.34</v>
          </cell>
          <cell r="F22">
            <v>9324.92</v>
          </cell>
          <cell r="G22">
            <v>8367.81</v>
          </cell>
          <cell r="H22">
            <v>6979.15</v>
          </cell>
          <cell r="I22">
            <v>6757.56</v>
          </cell>
          <cell r="J22">
            <v>7612.01</v>
          </cell>
          <cell r="M22">
            <v>53838.18</v>
          </cell>
        </row>
        <row r="23">
          <cell r="A23">
            <v>5314</v>
          </cell>
          <cell r="B23" t="str">
            <v>Temporary Help</v>
          </cell>
          <cell r="M23">
            <v>0</v>
          </cell>
        </row>
        <row r="24">
          <cell r="A24">
            <v>3</v>
          </cell>
          <cell r="B24" t="str">
            <v>CONSULTANTS</v>
          </cell>
          <cell r="C24">
            <v>9328.65</v>
          </cell>
          <cell r="D24">
            <v>42653.07</v>
          </cell>
          <cell r="E24">
            <v>5250</v>
          </cell>
          <cell r="F24">
            <v>17980.32</v>
          </cell>
          <cell r="G24">
            <v>17316.599999999999</v>
          </cell>
          <cell r="H24">
            <v>24118</v>
          </cell>
          <cell r="I24">
            <v>-448.37</v>
          </cell>
          <cell r="J24">
            <v>0</v>
          </cell>
          <cell r="K24">
            <v>0</v>
          </cell>
          <cell r="L24">
            <v>110779</v>
          </cell>
          <cell r="M24">
            <v>116198.27</v>
          </cell>
          <cell r="N24">
            <v>-5419.2699999999986</v>
          </cell>
        </row>
        <row r="25">
          <cell r="A25">
            <v>5912</v>
          </cell>
          <cell r="B25" t="str">
            <v>Consultants' fee</v>
          </cell>
          <cell r="C25">
            <v>9328.65</v>
          </cell>
          <cell r="D25">
            <v>42653.07</v>
          </cell>
          <cell r="E25">
            <v>5250</v>
          </cell>
          <cell r="F25">
            <v>17980.32</v>
          </cell>
          <cell r="G25">
            <v>17316.599999999999</v>
          </cell>
          <cell r="H25">
            <v>24118</v>
          </cell>
          <cell r="I25">
            <v>-448.37</v>
          </cell>
          <cell r="M25">
            <v>116198.27</v>
          </cell>
        </row>
        <row r="26">
          <cell r="H26" t="str">
            <v/>
          </cell>
        </row>
        <row r="27">
          <cell r="A27">
            <v>4</v>
          </cell>
          <cell r="B27" t="str">
            <v>TRAVEL/PER DIEM</v>
          </cell>
          <cell r="C27">
            <v>709.29</v>
          </cell>
          <cell r="D27">
            <v>52329.85</v>
          </cell>
          <cell r="E27">
            <v>97545.41</v>
          </cell>
          <cell r="F27">
            <v>78313.490000000005</v>
          </cell>
          <cell r="G27">
            <v>68876.66</v>
          </cell>
          <cell r="H27">
            <v>64017.32</v>
          </cell>
          <cell r="I27">
            <v>32689.29</v>
          </cell>
          <cell r="J27">
            <v>49155.38</v>
          </cell>
          <cell r="K27">
            <v>0</v>
          </cell>
          <cell r="L27">
            <v>642240</v>
          </cell>
          <cell r="M27">
            <v>443636.69</v>
          </cell>
          <cell r="N27">
            <v>198603.31</v>
          </cell>
        </row>
        <row r="28">
          <cell r="A28">
            <v>5310</v>
          </cell>
          <cell r="B28" t="str">
            <v xml:space="preserve"> Travel Related-Visa Fee/Innoc.</v>
          </cell>
          <cell r="C28">
            <v>0</v>
          </cell>
          <cell r="J28">
            <v>227.65</v>
          </cell>
          <cell r="M28">
            <v>227.65</v>
          </cell>
        </row>
        <row r="29">
          <cell r="A29">
            <v>5311</v>
          </cell>
          <cell r="B29" t="str">
            <v>Intl travel &amp; subsistence</v>
          </cell>
          <cell r="C29">
            <v>0</v>
          </cell>
          <cell r="D29">
            <v>43473.79</v>
          </cell>
          <cell r="E29">
            <v>84845.42</v>
          </cell>
          <cell r="F29">
            <v>60913.39</v>
          </cell>
          <cell r="G29">
            <v>42049.920000000006</v>
          </cell>
          <cell r="H29">
            <v>44343.71</v>
          </cell>
          <cell r="I29">
            <v>18567.68</v>
          </cell>
          <cell r="J29">
            <v>20059.810000000001</v>
          </cell>
          <cell r="M29">
            <v>314253.71999999997</v>
          </cell>
        </row>
        <row r="30">
          <cell r="A30">
            <v>5312</v>
          </cell>
          <cell r="B30" t="str">
            <v>Domestic travel &amp; subsistence</v>
          </cell>
          <cell r="C30">
            <v>0</v>
          </cell>
          <cell r="D30">
            <v>3219.74</v>
          </cell>
          <cell r="E30">
            <v>3056.28</v>
          </cell>
          <cell r="F30">
            <v>8084.13</v>
          </cell>
          <cell r="G30">
            <v>16610.740000000002</v>
          </cell>
          <cell r="H30">
            <v>14872.24</v>
          </cell>
          <cell r="I30">
            <v>11436.64</v>
          </cell>
          <cell r="J30">
            <v>24169.35</v>
          </cell>
          <cell r="M30">
            <v>81449.119999999995</v>
          </cell>
        </row>
        <row r="31">
          <cell r="A31">
            <v>5313</v>
          </cell>
          <cell r="B31" t="str">
            <v>Locat travel</v>
          </cell>
          <cell r="C31">
            <v>709.29</v>
          </cell>
          <cell r="D31">
            <v>5636.32</v>
          </cell>
          <cell r="E31">
            <v>6838.31</v>
          </cell>
          <cell r="F31">
            <v>9315.9699999999993</v>
          </cell>
          <cell r="G31">
            <v>7911</v>
          </cell>
          <cell r="H31">
            <v>4801.37</v>
          </cell>
          <cell r="I31">
            <v>2684.97</v>
          </cell>
          <cell r="J31">
            <v>3882.99</v>
          </cell>
          <cell r="M31">
            <v>41780.22</v>
          </cell>
        </row>
        <row r="32">
          <cell r="A32" t="str">
            <v>5411/12</v>
          </cell>
          <cell r="B32" t="str">
            <v>Relocation Travel</v>
          </cell>
          <cell r="C32">
            <v>0</v>
          </cell>
          <cell r="E32">
            <v>2805.4</v>
          </cell>
          <cell r="G32">
            <v>2305</v>
          </cell>
          <cell r="H32" t="str">
            <v/>
          </cell>
          <cell r="J32">
            <v>815.58</v>
          </cell>
          <cell r="M32">
            <v>5925.9800000000005</v>
          </cell>
        </row>
        <row r="33">
          <cell r="M33">
            <v>0</v>
          </cell>
        </row>
        <row r="34">
          <cell r="A34">
            <v>5</v>
          </cell>
          <cell r="B34" t="str">
            <v>ALLOWANCES</v>
          </cell>
          <cell r="C34">
            <v>2879.9</v>
          </cell>
          <cell r="D34">
            <v>15880.91</v>
          </cell>
          <cell r="E34">
            <v>22930.99</v>
          </cell>
          <cell r="F34">
            <v>28388.81</v>
          </cell>
          <cell r="G34">
            <v>49188.409999999996</v>
          </cell>
          <cell r="H34">
            <v>29218.82</v>
          </cell>
          <cell r="I34">
            <v>17439.86</v>
          </cell>
          <cell r="J34">
            <v>32522.52</v>
          </cell>
          <cell r="K34">
            <v>0</v>
          </cell>
          <cell r="L34">
            <v>198663</v>
          </cell>
          <cell r="M34">
            <v>198450.22</v>
          </cell>
          <cell r="N34">
            <v>212.77999999999969</v>
          </cell>
        </row>
        <row r="35">
          <cell r="A35" t="str">
            <v>5114/5442</v>
          </cell>
          <cell r="B35" t="str">
            <v>Post Differential</v>
          </cell>
          <cell r="C35">
            <v>2879.9</v>
          </cell>
          <cell r="D35">
            <v>15880.91</v>
          </cell>
          <cell r="E35">
            <v>7951.59</v>
          </cell>
          <cell r="F35">
            <v>8454.2800000000007</v>
          </cell>
          <cell r="G35">
            <v>8958.4599999999991</v>
          </cell>
          <cell r="H35">
            <v>11169.9</v>
          </cell>
          <cell r="I35">
            <v>11351.789999999999</v>
          </cell>
          <cell r="J35">
            <v>5658.55</v>
          </cell>
          <cell r="M35">
            <v>72305.38</v>
          </cell>
        </row>
        <row r="36">
          <cell r="A36" t="str">
            <v>5421/5431</v>
          </cell>
          <cell r="B36" t="str">
            <v>Relocation Shipping/Storage</v>
          </cell>
          <cell r="E36">
            <v>8950.4600000000009</v>
          </cell>
          <cell r="F36">
            <v>4570.87</v>
          </cell>
          <cell r="G36">
            <v>22660</v>
          </cell>
          <cell r="H36">
            <v>1730.62</v>
          </cell>
          <cell r="I36">
            <v>1316.45</v>
          </cell>
          <cell r="J36">
            <v>1006.67</v>
          </cell>
          <cell r="M36">
            <v>40235.07</v>
          </cell>
        </row>
        <row r="37">
          <cell r="A37">
            <v>5444</v>
          </cell>
          <cell r="B37" t="str">
            <v>Evacuation Allowance</v>
          </cell>
          <cell r="G37">
            <v>506</v>
          </cell>
          <cell r="M37">
            <v>506</v>
          </cell>
        </row>
        <row r="38">
          <cell r="A38" t="str">
            <v>5651/2</v>
          </cell>
          <cell r="B38" t="str">
            <v>Employee Housing</v>
          </cell>
          <cell r="E38">
            <v>3598.94</v>
          </cell>
          <cell r="F38">
            <v>15363.66</v>
          </cell>
          <cell r="G38">
            <v>17063.95</v>
          </cell>
          <cell r="H38">
            <v>16318.3</v>
          </cell>
          <cell r="I38">
            <v>4771.62</v>
          </cell>
          <cell r="J38">
            <v>25857.3</v>
          </cell>
          <cell r="M38">
            <v>82973.77</v>
          </cell>
        </row>
        <row r="39">
          <cell r="A39" t="str">
            <v>5653</v>
          </cell>
          <cell r="B39" t="str">
            <v>Furniture Allowance</v>
          </cell>
          <cell r="E39">
            <v>2430</v>
          </cell>
          <cell r="M39">
            <v>2430</v>
          </cell>
        </row>
        <row r="40">
          <cell r="H40" t="str">
            <v/>
          </cell>
          <cell r="M40">
            <v>0</v>
          </cell>
        </row>
        <row r="41">
          <cell r="A41">
            <v>6</v>
          </cell>
          <cell r="B41" t="str">
            <v>TRAINING</v>
          </cell>
          <cell r="C41">
            <v>0</v>
          </cell>
          <cell r="D41">
            <v>12419.380000000001</v>
          </cell>
          <cell r="E41">
            <v>75806.009999999995</v>
          </cell>
          <cell r="F41">
            <v>103822.65000000001</v>
          </cell>
          <cell r="G41">
            <v>267743.7</v>
          </cell>
          <cell r="H41">
            <v>52041.23</v>
          </cell>
          <cell r="I41">
            <v>37156.839999999997</v>
          </cell>
          <cell r="J41">
            <v>106783.97</v>
          </cell>
          <cell r="K41">
            <v>0</v>
          </cell>
          <cell r="L41">
            <v>1077802</v>
          </cell>
          <cell r="M41">
            <v>655773.78</v>
          </cell>
          <cell r="N41">
            <v>422028.22</v>
          </cell>
        </row>
        <row r="42">
          <cell r="A42">
            <v>5310</v>
          </cell>
          <cell r="B42" t="str">
            <v>Visa Fee</v>
          </cell>
          <cell r="C42">
            <v>0</v>
          </cell>
          <cell r="D42">
            <v>0</v>
          </cell>
          <cell r="E42" t="str">
            <v/>
          </cell>
          <cell r="F42" t="str">
            <v/>
          </cell>
          <cell r="G42">
            <v>856</v>
          </cell>
          <cell r="H42">
            <v>0</v>
          </cell>
          <cell r="M42">
            <v>856</v>
          </cell>
        </row>
        <row r="43">
          <cell r="A43">
            <v>5311</v>
          </cell>
          <cell r="B43" t="str">
            <v>Int'l travel &amp; subsistence</v>
          </cell>
          <cell r="C43">
            <v>0</v>
          </cell>
          <cell r="D43">
            <v>0</v>
          </cell>
          <cell r="E43">
            <v>40925</v>
          </cell>
          <cell r="F43">
            <v>17944.189999999999</v>
          </cell>
          <cell r="G43">
            <v>129617.77</v>
          </cell>
          <cell r="H43">
            <v>8980.85</v>
          </cell>
          <cell r="M43">
            <v>197467.81</v>
          </cell>
        </row>
        <row r="44">
          <cell r="A44" t="str">
            <v>5111/5223</v>
          </cell>
          <cell r="B44" t="str">
            <v>Salaries- HQ/Leave</v>
          </cell>
          <cell r="F44">
            <v>671.09</v>
          </cell>
          <cell r="G44">
            <v>349.88</v>
          </cell>
          <cell r="H44">
            <v>676.08</v>
          </cell>
          <cell r="I44">
            <v>67.84</v>
          </cell>
          <cell r="M44">
            <v>1764.89</v>
          </cell>
        </row>
        <row r="45">
          <cell r="A45" t="str">
            <v>5211/5221</v>
          </cell>
          <cell r="B45" t="str">
            <v>Payroll Taxes-Fica-HQ</v>
          </cell>
          <cell r="F45">
            <v>190.26</v>
          </cell>
          <cell r="G45">
            <v>20.93</v>
          </cell>
          <cell r="H45">
            <v>204.46</v>
          </cell>
          <cell r="I45">
            <v>-191.28</v>
          </cell>
          <cell r="M45">
            <v>224.37</v>
          </cell>
        </row>
        <row r="46">
          <cell r="A46" t="str">
            <v>5112/5224</v>
          </cell>
          <cell r="B46" t="str">
            <v>salaries Field/Leave</v>
          </cell>
          <cell r="G46">
            <v>2894.55</v>
          </cell>
          <cell r="M46">
            <v>2894.55</v>
          </cell>
        </row>
        <row r="47">
          <cell r="A47" t="str">
            <v>5212/5222</v>
          </cell>
          <cell r="B47" t="str">
            <v>Payroll Taxes-FICA -Field</v>
          </cell>
          <cell r="G47">
            <v>861.27</v>
          </cell>
          <cell r="M47">
            <v>861.27</v>
          </cell>
        </row>
        <row r="48">
          <cell r="A48">
            <v>5330</v>
          </cell>
          <cell r="B48" t="str">
            <v>Participant travel(incl lodging+pd)</v>
          </cell>
          <cell r="C48">
            <v>0</v>
          </cell>
          <cell r="D48">
            <v>8195.61</v>
          </cell>
          <cell r="E48">
            <v>7753.24</v>
          </cell>
          <cell r="F48">
            <v>13690.37</v>
          </cell>
          <cell r="G48">
            <v>9735.9699999999993</v>
          </cell>
          <cell r="M48">
            <v>39375.19</v>
          </cell>
        </row>
        <row r="49">
          <cell r="A49" t="str">
            <v>5811</v>
          </cell>
          <cell r="B49" t="str">
            <v>Conference &amp; Meetings</v>
          </cell>
          <cell r="F49">
            <v>1000</v>
          </cell>
          <cell r="G49">
            <v>670.05</v>
          </cell>
          <cell r="H49">
            <v>2879.0099999999998</v>
          </cell>
          <cell r="I49">
            <v>1117.79</v>
          </cell>
          <cell r="J49">
            <v>35.159999999999997</v>
          </cell>
          <cell r="M49">
            <v>5702.01</v>
          </cell>
        </row>
        <row r="50">
          <cell r="A50">
            <v>5914</v>
          </cell>
          <cell r="B50" t="str">
            <v>Temporary Help</v>
          </cell>
          <cell r="H50">
            <v>0</v>
          </cell>
          <cell r="M50">
            <v>0</v>
          </cell>
        </row>
        <row r="51">
          <cell r="A51">
            <v>6120</v>
          </cell>
          <cell r="B51" t="str">
            <v>Photo Output</v>
          </cell>
          <cell r="G51">
            <v>96.02</v>
          </cell>
          <cell r="H51">
            <v>31.86</v>
          </cell>
          <cell r="I51">
            <v>25.03</v>
          </cell>
          <cell r="M51">
            <v>152.91</v>
          </cell>
        </row>
        <row r="52">
          <cell r="A52">
            <v>6123</v>
          </cell>
          <cell r="B52" t="str">
            <v>Training (incl workshop room rent)</v>
          </cell>
          <cell r="C52">
            <v>0</v>
          </cell>
          <cell r="D52">
            <v>557.77</v>
          </cell>
          <cell r="E52">
            <v>19453.439999999999</v>
          </cell>
          <cell r="F52">
            <v>59465.41</v>
          </cell>
          <cell r="G52">
            <v>75801.39</v>
          </cell>
          <cell r="H52">
            <v>4123.07</v>
          </cell>
          <cell r="I52">
            <v>6555.08</v>
          </cell>
          <cell r="J52">
            <v>73354.38</v>
          </cell>
          <cell r="M52">
            <v>239310.54</v>
          </cell>
        </row>
        <row r="53">
          <cell r="A53" t="str">
            <v>6124/5912</v>
          </cell>
          <cell r="B53" t="str">
            <v>Training Assistance/Serv Contracts</v>
          </cell>
          <cell r="C53">
            <v>0</v>
          </cell>
          <cell r="D53">
            <v>0</v>
          </cell>
          <cell r="E53">
            <v>3948.75</v>
          </cell>
          <cell r="F53">
            <v>1430</v>
          </cell>
          <cell r="G53">
            <v>4711.8999999999996</v>
          </cell>
          <cell r="H53">
            <v>4825.8</v>
          </cell>
          <cell r="I53">
            <v>4454.96</v>
          </cell>
          <cell r="J53">
            <v>4181.79</v>
          </cell>
          <cell r="M53">
            <v>23553.200000000001</v>
          </cell>
        </row>
        <row r="54">
          <cell r="A54" t="str">
            <v xml:space="preserve"> 6122/6125</v>
          </cell>
          <cell r="B54" t="str">
            <v>Training Materials</v>
          </cell>
          <cell r="C54">
            <v>0</v>
          </cell>
          <cell r="D54">
            <v>3666</v>
          </cell>
          <cell r="E54">
            <v>3725.58</v>
          </cell>
          <cell r="F54">
            <v>4101.58</v>
          </cell>
          <cell r="G54">
            <v>5635.73</v>
          </cell>
          <cell r="H54">
            <v>3853.56</v>
          </cell>
          <cell r="I54">
            <v>118.04</v>
          </cell>
          <cell r="J54">
            <v>1010.21</v>
          </cell>
          <cell r="M54">
            <v>22110.7</v>
          </cell>
        </row>
        <row r="55">
          <cell r="A55">
            <v>5312</v>
          </cell>
          <cell r="B55" t="str">
            <v>Doimestic Travel</v>
          </cell>
          <cell r="G55">
            <v>763.51</v>
          </cell>
          <cell r="H55">
            <v>-406.6</v>
          </cell>
          <cell r="I55">
            <v>260.07</v>
          </cell>
          <cell r="M55">
            <v>616.98</v>
          </cell>
        </row>
        <row r="56">
          <cell r="A56">
            <v>5313</v>
          </cell>
          <cell r="B56" t="str">
            <v>Local Travel</v>
          </cell>
          <cell r="G56">
            <v>1339.43</v>
          </cell>
          <cell r="H56">
            <v>696.48</v>
          </cell>
          <cell r="I56">
            <v>692.92</v>
          </cell>
          <cell r="J56">
            <v>515.32000000000005</v>
          </cell>
          <cell r="M56">
            <v>3244.15</v>
          </cell>
        </row>
        <row r="57">
          <cell r="A57" t="str">
            <v>5916/6126</v>
          </cell>
          <cell r="B57" t="str">
            <v>Translation Costs/'Video Production</v>
          </cell>
          <cell r="F57">
            <v>1116.56</v>
          </cell>
          <cell r="G57">
            <v>28.8</v>
          </cell>
          <cell r="H57">
            <v>0</v>
          </cell>
          <cell r="M57">
            <v>1145.3599999999999</v>
          </cell>
        </row>
        <row r="58">
          <cell r="A58">
            <v>6161</v>
          </cell>
          <cell r="B58" t="str">
            <v>Advertising</v>
          </cell>
          <cell r="H58">
            <v>0</v>
          </cell>
          <cell r="M58">
            <v>0</v>
          </cell>
        </row>
        <row r="59">
          <cell r="A59">
            <v>5151</v>
          </cell>
          <cell r="B59" t="str">
            <v>Local salaries</v>
          </cell>
          <cell r="G59">
            <v>3639.48</v>
          </cell>
          <cell r="H59">
            <v>4101.8599999999997</v>
          </cell>
          <cell r="I59">
            <v>5722.02</v>
          </cell>
          <cell r="J59">
            <v>5902.39</v>
          </cell>
          <cell r="M59">
            <v>19365.75</v>
          </cell>
        </row>
        <row r="60">
          <cell r="A60">
            <v>5231</v>
          </cell>
          <cell r="B60" t="str">
            <v>Local Staff Benefits</v>
          </cell>
          <cell r="G60">
            <v>826.3</v>
          </cell>
          <cell r="H60">
            <v>1015.49</v>
          </cell>
          <cell r="I60">
            <v>2706</v>
          </cell>
          <cell r="J60">
            <v>3488.8</v>
          </cell>
          <cell r="M60">
            <v>8036.59</v>
          </cell>
        </row>
        <row r="61">
          <cell r="A61" t="str">
            <v>5912/11</v>
          </cell>
          <cell r="B61" t="str">
            <v>Consultants/Legal</v>
          </cell>
          <cell r="M61">
            <v>0</v>
          </cell>
        </row>
        <row r="62">
          <cell r="A62" t="str">
            <v>5512</v>
          </cell>
          <cell r="B62" t="str">
            <v>Equipment Expenses</v>
          </cell>
          <cell r="G62">
            <v>29695.759999999998</v>
          </cell>
          <cell r="H62">
            <v>12303.53</v>
          </cell>
          <cell r="J62">
            <v>2737.76</v>
          </cell>
          <cell r="M62">
            <v>44737.05</v>
          </cell>
        </row>
        <row r="63">
          <cell r="A63" t="str">
            <v>5612/5513</v>
          </cell>
          <cell r="B63" t="str">
            <v>Office Maint &amp; Renovation</v>
          </cell>
          <cell r="G63">
            <v>33.58</v>
          </cell>
          <cell r="H63">
            <v>84.06</v>
          </cell>
          <cell r="I63">
            <v>355.03</v>
          </cell>
          <cell r="J63">
            <v>122.56</v>
          </cell>
          <cell r="M63">
            <v>595.23</v>
          </cell>
        </row>
        <row r="64">
          <cell r="A64">
            <v>5613</v>
          </cell>
          <cell r="B64" t="str">
            <v>Office Furniture</v>
          </cell>
          <cell r="G64">
            <v>1381.78</v>
          </cell>
          <cell r="H64">
            <v>960.44999999999993</v>
          </cell>
          <cell r="I64">
            <v>23.53</v>
          </cell>
          <cell r="M64">
            <v>2365.7599999999998</v>
          </cell>
        </row>
        <row r="65">
          <cell r="A65">
            <v>5611</v>
          </cell>
          <cell r="B65" t="str">
            <v>Office Rent</v>
          </cell>
          <cell r="H65">
            <v>0</v>
          </cell>
          <cell r="J65">
            <v>6129.15</v>
          </cell>
          <cell r="M65">
            <v>6129.15</v>
          </cell>
        </row>
        <row r="66">
          <cell r="A66" t="str">
            <v>6111</v>
          </cell>
          <cell r="B66" t="str">
            <v>Postage/Parcel/Courier</v>
          </cell>
          <cell r="I66">
            <v>1.7</v>
          </cell>
          <cell r="M66">
            <v>1.7</v>
          </cell>
        </row>
        <row r="67">
          <cell r="A67">
            <v>6114</v>
          </cell>
          <cell r="B67" t="str">
            <v>Printing &amp; Duplicating</v>
          </cell>
          <cell r="G67">
            <v>1404.54</v>
          </cell>
          <cell r="H67">
            <v>362.44</v>
          </cell>
          <cell r="I67">
            <v>333.13</v>
          </cell>
          <cell r="J67">
            <v>837.77</v>
          </cell>
          <cell r="M67">
            <v>2937.88</v>
          </cell>
        </row>
        <row r="68">
          <cell r="A68">
            <v>6115</v>
          </cell>
          <cell r="B68" t="str">
            <v>Telephone</v>
          </cell>
          <cell r="C68">
            <v>0</v>
          </cell>
          <cell r="E68">
            <v>0</v>
          </cell>
          <cell r="H68">
            <v>6882.83</v>
          </cell>
          <cell r="I68">
            <v>12236.44</v>
          </cell>
          <cell r="J68">
            <v>7055.91</v>
          </cell>
          <cell r="M68">
            <v>26175.18</v>
          </cell>
        </row>
        <row r="69">
          <cell r="A69">
            <v>6121</v>
          </cell>
          <cell r="B69" t="str">
            <v>Office Supplies</v>
          </cell>
          <cell r="G69">
            <v>135.72</v>
          </cell>
          <cell r="H69">
            <v>536.06999999999994</v>
          </cell>
          <cell r="I69">
            <v>1557.62</v>
          </cell>
          <cell r="J69">
            <v>1073.8900000000001</v>
          </cell>
          <cell r="M69">
            <v>3303.3</v>
          </cell>
        </row>
        <row r="70">
          <cell r="A70">
            <v>6122</v>
          </cell>
          <cell r="B70" t="str">
            <v>Publication &amp; Subscription</v>
          </cell>
          <cell r="F70">
            <v>4213.1899999999996</v>
          </cell>
          <cell r="G70">
            <v>995.13</v>
          </cell>
          <cell r="H70">
            <v>22</v>
          </cell>
          <cell r="I70">
            <v>140.02000000000001</v>
          </cell>
          <cell r="M70">
            <v>5370.34</v>
          </cell>
        </row>
        <row r="71">
          <cell r="A71" t="str">
            <v>5112/24</v>
          </cell>
          <cell r="B71" t="str">
            <v>Trainer's salary</v>
          </cell>
          <cell r="C71">
            <v>0</v>
          </cell>
          <cell r="D71">
            <v>0</v>
          </cell>
          <cell r="E71">
            <v>0</v>
          </cell>
          <cell r="M71">
            <v>0</v>
          </cell>
        </row>
        <row r="72">
          <cell r="A72">
            <v>5153</v>
          </cell>
          <cell r="B72" t="str">
            <v>Intern Stipend</v>
          </cell>
          <cell r="G72">
            <v>168.21</v>
          </cell>
          <cell r="H72">
            <v>-92.07</v>
          </cell>
          <cell r="M72">
            <v>76.14</v>
          </cell>
        </row>
        <row r="73">
          <cell r="A73" t="str">
            <v>5212/22/</v>
          </cell>
          <cell r="B73" t="str">
            <v>Employee Benefits/PR taxes</v>
          </cell>
          <cell r="C73">
            <v>0</v>
          </cell>
          <cell r="D73">
            <v>0</v>
          </cell>
          <cell r="E73">
            <v>0</v>
          </cell>
          <cell r="M73">
            <v>0</v>
          </cell>
        </row>
        <row r="74">
          <cell r="A74">
            <v>5241</v>
          </cell>
          <cell r="B74" t="str">
            <v>Employee Educ/Staff Development</v>
          </cell>
          <cell r="C74">
            <v>0</v>
          </cell>
          <cell r="D74">
            <v>0</v>
          </cell>
          <cell r="E74">
            <v>0</v>
          </cell>
          <cell r="I74">
            <v>980.9</v>
          </cell>
          <cell r="J74">
            <v>338.88</v>
          </cell>
          <cell r="M74">
            <v>1319.78</v>
          </cell>
        </row>
        <row r="75">
          <cell r="B75" t="str">
            <v>RESOURCE/PROGRAM INCOME</v>
          </cell>
          <cell r="C75">
            <v>0</v>
          </cell>
          <cell r="D75">
            <v>0</v>
          </cell>
          <cell r="E75">
            <v>0</v>
          </cell>
          <cell r="F75">
            <v>0</v>
          </cell>
          <cell r="G75">
            <v>-3920</v>
          </cell>
          <cell r="H75">
            <v>0</v>
          </cell>
          <cell r="I75">
            <v>0</v>
          </cell>
          <cell r="J75">
            <v>0</v>
          </cell>
          <cell r="K75">
            <v>0</v>
          </cell>
          <cell r="L75">
            <v>0</v>
          </cell>
          <cell r="M75">
            <v>-3920</v>
          </cell>
        </row>
        <row r="76">
          <cell r="A76">
            <v>6130</v>
          </cell>
          <cell r="B76" t="str">
            <v>Resource/Program income</v>
          </cell>
          <cell r="G76">
            <v>-3920</v>
          </cell>
          <cell r="I76">
            <v>0</v>
          </cell>
          <cell r="M76">
            <v>-3920</v>
          </cell>
        </row>
        <row r="77">
          <cell r="I77">
            <v>0</v>
          </cell>
          <cell r="M77" t="str">
            <v/>
          </cell>
        </row>
        <row r="78">
          <cell r="A78">
            <v>7</v>
          </cell>
          <cell r="B78" t="str">
            <v>PARTNER/IIRR</v>
          </cell>
          <cell r="C78">
            <v>0</v>
          </cell>
          <cell r="D78">
            <v>0</v>
          </cell>
          <cell r="E78">
            <v>0</v>
          </cell>
          <cell r="F78">
            <v>0</v>
          </cell>
          <cell r="G78">
            <v>0</v>
          </cell>
          <cell r="H78">
            <v>0</v>
          </cell>
          <cell r="I78">
            <v>6682.36</v>
          </cell>
          <cell r="J78">
            <v>0</v>
          </cell>
          <cell r="K78">
            <v>0</v>
          </cell>
          <cell r="L78">
            <v>820098</v>
          </cell>
          <cell r="M78">
            <v>6682.36</v>
          </cell>
          <cell r="N78">
            <v>813415.64</v>
          </cell>
        </row>
        <row r="79">
          <cell r="A79" t="str">
            <v>6312</v>
          </cell>
          <cell r="B79" t="str">
            <v>Partner's exp</v>
          </cell>
          <cell r="C79">
            <v>0</v>
          </cell>
          <cell r="D79">
            <v>0</v>
          </cell>
          <cell r="E79">
            <v>0</v>
          </cell>
          <cell r="F79">
            <v>0</v>
          </cell>
          <cell r="G79">
            <v>0</v>
          </cell>
          <cell r="H79">
            <v>0</v>
          </cell>
          <cell r="I79">
            <v>6682.36</v>
          </cell>
          <cell r="M79">
            <v>6682.36</v>
          </cell>
        </row>
        <row r="81">
          <cell r="A81">
            <v>8</v>
          </cell>
          <cell r="B81" t="str">
            <v>SERVICE CONTRACTS</v>
          </cell>
          <cell r="C81">
            <v>0</v>
          </cell>
          <cell r="D81">
            <v>93849.279999999999</v>
          </cell>
          <cell r="E81">
            <v>262258.09000000003</v>
          </cell>
          <cell r="F81">
            <v>209803.83</v>
          </cell>
          <cell r="G81">
            <v>141213.18</v>
          </cell>
          <cell r="H81">
            <v>176060.06</v>
          </cell>
          <cell r="I81">
            <v>32970.35</v>
          </cell>
          <cell r="J81">
            <v>18784.84</v>
          </cell>
          <cell r="K81">
            <v>0</v>
          </cell>
          <cell r="L81">
            <v>521082</v>
          </cell>
          <cell r="M81">
            <v>934939.63</v>
          </cell>
          <cell r="N81">
            <v>-413857.63</v>
          </cell>
        </row>
        <row r="82">
          <cell r="A82">
            <v>5912</v>
          </cell>
          <cell r="B82" t="str">
            <v>Consultant's fee 40%</v>
          </cell>
          <cell r="C82">
            <v>0</v>
          </cell>
          <cell r="D82">
            <v>70443.75</v>
          </cell>
          <cell r="E82">
            <v>112750.18</v>
          </cell>
          <cell r="F82">
            <v>44769.64</v>
          </cell>
          <cell r="G82">
            <v>94691.53</v>
          </cell>
          <cell r="H82">
            <v>54904.66</v>
          </cell>
          <cell r="I82">
            <v>30267.5</v>
          </cell>
          <cell r="J82">
            <v>15421.58</v>
          </cell>
          <cell r="M82">
            <v>423248.83999999997</v>
          </cell>
        </row>
        <row r="83">
          <cell r="A83" t="str">
            <v>5916</v>
          </cell>
          <cell r="B83" t="str">
            <v>Translation fee 5%</v>
          </cell>
          <cell r="C83">
            <v>0</v>
          </cell>
          <cell r="E83">
            <v>3.0100000000000002</v>
          </cell>
          <cell r="F83">
            <v>306.27</v>
          </cell>
          <cell r="G83">
            <v>0</v>
          </cell>
          <cell r="M83">
            <v>309.27999999999997</v>
          </cell>
        </row>
        <row r="84">
          <cell r="A84" t="str">
            <v>6123/24/5922</v>
          </cell>
          <cell r="B84" t="str">
            <v>Technical Assistance /subagrmt55%</v>
          </cell>
          <cell r="C84">
            <v>0</v>
          </cell>
          <cell r="D84">
            <v>23405.530000000002</v>
          </cell>
          <cell r="E84">
            <v>149504.9</v>
          </cell>
          <cell r="F84">
            <v>164727.91999999998</v>
          </cell>
          <cell r="G84">
            <v>46521.65</v>
          </cell>
          <cell r="H84">
            <v>121155.4</v>
          </cell>
          <cell r="I84">
            <v>2702.8500000000004</v>
          </cell>
          <cell r="J84">
            <v>3363.26</v>
          </cell>
          <cell r="M84">
            <v>511381.51</v>
          </cell>
        </row>
        <row r="85">
          <cell r="M85">
            <v>0</v>
          </cell>
        </row>
        <row r="86">
          <cell r="A86">
            <v>9</v>
          </cell>
          <cell r="B86" t="str">
            <v>OTHER DIRECT COSTS</v>
          </cell>
          <cell r="C86">
            <v>5526.0599999999995</v>
          </cell>
          <cell r="D86">
            <v>160929.32</v>
          </cell>
          <cell r="E86">
            <v>123899.12</v>
          </cell>
          <cell r="F86">
            <v>136230.39999999999</v>
          </cell>
          <cell r="G86">
            <v>144090.12</v>
          </cell>
          <cell r="H86">
            <v>130153.21</v>
          </cell>
          <cell r="I86">
            <v>52804.89</v>
          </cell>
          <cell r="J86">
            <v>71336.25</v>
          </cell>
          <cell r="K86">
            <v>0</v>
          </cell>
          <cell r="L86">
            <v>1723128</v>
          </cell>
          <cell r="M86">
            <v>824969.37</v>
          </cell>
          <cell r="N86">
            <v>898158.63</v>
          </cell>
        </row>
        <row r="87">
          <cell r="A87" t="str">
            <v>Non-Expendable Items(incl shpg cost)</v>
          </cell>
          <cell r="C87">
            <v>3503.18</v>
          </cell>
          <cell r="D87">
            <v>95311.44</v>
          </cell>
          <cell r="E87">
            <v>34654.619999999995</v>
          </cell>
          <cell r="F87">
            <v>21347.440000000002</v>
          </cell>
          <cell r="G87">
            <v>40499.129999999997</v>
          </cell>
          <cell r="H87">
            <v>12626.85</v>
          </cell>
          <cell r="I87">
            <v>2928.11</v>
          </cell>
          <cell r="J87">
            <v>3143.16</v>
          </cell>
          <cell r="K87">
            <v>0</v>
          </cell>
          <cell r="L87">
            <v>0</v>
          </cell>
          <cell r="M87">
            <v>214013.93</v>
          </cell>
        </row>
        <row r="88">
          <cell r="A88">
            <v>5512</v>
          </cell>
          <cell r="B88" t="str">
            <v>Equipment expenses</v>
          </cell>
          <cell r="C88">
            <v>0</v>
          </cell>
          <cell r="D88">
            <v>59850.46</v>
          </cell>
          <cell r="E88">
            <v>32989.35</v>
          </cell>
          <cell r="F88">
            <v>16151.19</v>
          </cell>
          <cell r="G88">
            <v>32371.52</v>
          </cell>
          <cell r="H88">
            <v>9613.3799999999992</v>
          </cell>
          <cell r="I88">
            <v>2501.1</v>
          </cell>
          <cell r="J88">
            <v>2740.44</v>
          </cell>
          <cell r="M88">
            <v>156217.44</v>
          </cell>
        </row>
        <row r="89">
          <cell r="A89">
            <v>5515</v>
          </cell>
          <cell r="B89" t="str">
            <v>Computer software</v>
          </cell>
          <cell r="C89">
            <v>0</v>
          </cell>
          <cell r="D89">
            <v>0</v>
          </cell>
          <cell r="E89">
            <v>657.6</v>
          </cell>
          <cell r="F89">
            <v>1358.5</v>
          </cell>
          <cell r="G89">
            <v>189</v>
          </cell>
          <cell r="H89">
            <v>764.99</v>
          </cell>
          <cell r="M89">
            <v>2970.09</v>
          </cell>
        </row>
        <row r="90">
          <cell r="A90">
            <v>5613</v>
          </cell>
          <cell r="B90" t="str">
            <v>Office Furnitures &amp; fixtures</v>
          </cell>
          <cell r="C90">
            <v>3503.18</v>
          </cell>
          <cell r="D90">
            <v>7734.72</v>
          </cell>
          <cell r="E90">
            <v>998.69</v>
          </cell>
          <cell r="F90">
            <v>3201.54</v>
          </cell>
          <cell r="G90">
            <v>7938.6100000000006</v>
          </cell>
          <cell r="H90">
            <v>1988.74</v>
          </cell>
          <cell r="I90">
            <v>302.43</v>
          </cell>
          <cell r="J90">
            <v>397.82</v>
          </cell>
          <cell r="M90">
            <v>26065.73</v>
          </cell>
        </row>
        <row r="91">
          <cell r="A91">
            <v>5711</v>
          </cell>
          <cell r="B91" t="str">
            <v>Vehicle expense</v>
          </cell>
          <cell r="C91">
            <v>0</v>
          </cell>
          <cell r="D91">
            <v>27726.26</v>
          </cell>
          <cell r="E91">
            <v>8.98</v>
          </cell>
          <cell r="F91">
            <v>636.21</v>
          </cell>
          <cell r="H91">
            <v>259.74</v>
          </cell>
          <cell r="I91">
            <v>124.58</v>
          </cell>
          <cell r="J91">
            <v>4.9000000000000004</v>
          </cell>
          <cell r="M91">
            <v>28760.67</v>
          </cell>
        </row>
        <row r="92">
          <cell r="M92">
            <v>0</v>
          </cell>
        </row>
        <row r="93">
          <cell r="A93" t="str">
            <v>Expendable Items</v>
          </cell>
          <cell r="C93">
            <v>2022.88</v>
          </cell>
          <cell r="D93">
            <v>65617.88</v>
          </cell>
          <cell r="E93">
            <v>65864.289999999994</v>
          </cell>
          <cell r="F93">
            <v>109171.86</v>
          </cell>
          <cell r="G93">
            <v>101401.33</v>
          </cell>
          <cell r="H93">
            <v>100661.92</v>
          </cell>
          <cell r="I93">
            <v>48551.040000000001</v>
          </cell>
          <cell r="J93">
            <v>60847.55</v>
          </cell>
          <cell r="K93">
            <v>0</v>
          </cell>
          <cell r="L93">
            <v>0</v>
          </cell>
          <cell r="M93">
            <v>554138.75</v>
          </cell>
        </row>
        <row r="94">
          <cell r="A94">
            <v>5310</v>
          </cell>
          <cell r="B94" t="str">
            <v>Visa fee/Innoculations</v>
          </cell>
          <cell r="C94">
            <v>0</v>
          </cell>
          <cell r="D94">
            <v>1105.5899999999999</v>
          </cell>
          <cell r="E94">
            <v>2024.03</v>
          </cell>
          <cell r="F94">
            <v>2556.33</v>
          </cell>
          <cell r="G94">
            <v>1466.48</v>
          </cell>
          <cell r="H94">
            <v>867.75</v>
          </cell>
          <cell r="I94">
            <v>208.07000000000002</v>
          </cell>
          <cell r="J94">
            <v>323.88</v>
          </cell>
          <cell r="M94">
            <v>8552.1299999999992</v>
          </cell>
        </row>
        <row r="95">
          <cell r="A95">
            <v>5511</v>
          </cell>
          <cell r="B95" t="str">
            <v>Equipment rental</v>
          </cell>
          <cell r="C95">
            <v>0</v>
          </cell>
          <cell r="D95">
            <v>484.27</v>
          </cell>
          <cell r="E95">
            <v>155</v>
          </cell>
          <cell r="G95">
            <v>0</v>
          </cell>
          <cell r="H95" t="str">
            <v/>
          </cell>
          <cell r="M95">
            <v>639.27</v>
          </cell>
        </row>
        <row r="96">
          <cell r="A96">
            <v>5513</v>
          </cell>
          <cell r="B96" t="str">
            <v>Equipment maintenance &amp; repair</v>
          </cell>
          <cell r="C96">
            <v>12.04</v>
          </cell>
          <cell r="D96">
            <v>126.38000000000001</v>
          </cell>
          <cell r="E96">
            <v>1827.46</v>
          </cell>
          <cell r="F96">
            <v>1472.99</v>
          </cell>
          <cell r="G96">
            <v>905.6</v>
          </cell>
          <cell r="H96">
            <v>394.19</v>
          </cell>
          <cell r="I96">
            <v>637.08000000000004</v>
          </cell>
          <cell r="J96">
            <v>1616.96</v>
          </cell>
          <cell r="M96">
            <v>6992.7</v>
          </cell>
        </row>
        <row r="97">
          <cell r="A97">
            <v>5611</v>
          </cell>
          <cell r="B97" t="str">
            <v>Office Rent</v>
          </cell>
          <cell r="C97">
            <v>0</v>
          </cell>
          <cell r="D97">
            <v>17142.86</v>
          </cell>
          <cell r="E97">
            <v>16822.43</v>
          </cell>
          <cell r="F97">
            <v>14837.07</v>
          </cell>
          <cell r="G97">
            <v>39063.15</v>
          </cell>
          <cell r="H97">
            <v>32547.31</v>
          </cell>
          <cell r="I97">
            <v>29634.12</v>
          </cell>
          <cell r="J97">
            <v>20546.34</v>
          </cell>
          <cell r="M97">
            <v>170593.28</v>
          </cell>
        </row>
        <row r="98">
          <cell r="A98">
            <v>5612</v>
          </cell>
          <cell r="B98" t="str">
            <v>Office Guard, Maintnce &amp; renov</v>
          </cell>
          <cell r="C98">
            <v>0</v>
          </cell>
          <cell r="D98">
            <v>10671.41</v>
          </cell>
          <cell r="E98">
            <v>1252.27</v>
          </cell>
          <cell r="F98">
            <v>29133.69</v>
          </cell>
          <cell r="G98">
            <v>1315.17</v>
          </cell>
          <cell r="H98">
            <v>399.18</v>
          </cell>
          <cell r="I98">
            <v>506.97</v>
          </cell>
          <cell r="J98">
            <v>716.43</v>
          </cell>
          <cell r="M98">
            <v>43995.119999999995</v>
          </cell>
        </row>
        <row r="99">
          <cell r="A99">
            <v>5621</v>
          </cell>
          <cell r="B99" t="str">
            <v>Office Utilities</v>
          </cell>
          <cell r="C99">
            <v>0</v>
          </cell>
          <cell r="D99">
            <v>200.9</v>
          </cell>
          <cell r="E99">
            <v>1517.29</v>
          </cell>
          <cell r="F99">
            <v>1172.9100000000001</v>
          </cell>
          <cell r="G99">
            <v>1065.69</v>
          </cell>
          <cell r="H99">
            <v>1918.93</v>
          </cell>
          <cell r="I99">
            <v>2050.3000000000002</v>
          </cell>
          <cell r="J99">
            <v>1371.36</v>
          </cell>
          <cell r="M99">
            <v>9297.380000000001</v>
          </cell>
        </row>
        <row r="100">
          <cell r="A100">
            <v>5712</v>
          </cell>
          <cell r="B100" t="str">
            <v>Vehicle Operating Costs 50%</v>
          </cell>
          <cell r="C100">
            <v>0</v>
          </cell>
          <cell r="D100">
            <v>419.38</v>
          </cell>
          <cell r="E100">
            <v>1322.22</v>
          </cell>
          <cell r="F100">
            <v>1528.02</v>
          </cell>
          <cell r="G100">
            <v>2081.66</v>
          </cell>
          <cell r="H100">
            <v>4047.79</v>
          </cell>
          <cell r="I100">
            <v>2893.5099999999998</v>
          </cell>
          <cell r="J100">
            <v>3162.23</v>
          </cell>
          <cell r="M100">
            <v>15454.81</v>
          </cell>
        </row>
        <row r="101">
          <cell r="A101">
            <v>5713</v>
          </cell>
          <cell r="B101" t="str">
            <v>Vehicle Repairs &amp; Maintenance 50%</v>
          </cell>
          <cell r="C101">
            <v>0</v>
          </cell>
          <cell r="D101">
            <v>340.36</v>
          </cell>
          <cell r="E101">
            <v>694.25</v>
          </cell>
          <cell r="F101">
            <v>1669.18</v>
          </cell>
          <cell r="G101">
            <v>1550.11</v>
          </cell>
          <cell r="H101">
            <v>3875.04</v>
          </cell>
          <cell r="I101">
            <v>4714.3</v>
          </cell>
          <cell r="J101">
            <v>3465.82</v>
          </cell>
          <cell r="M101">
            <v>16309.06</v>
          </cell>
        </row>
        <row r="102">
          <cell r="A102">
            <v>5714</v>
          </cell>
          <cell r="B102" t="str">
            <v>Vehicle Insurance</v>
          </cell>
          <cell r="C102">
            <v>0</v>
          </cell>
          <cell r="D102">
            <v>608.53</v>
          </cell>
          <cell r="F102">
            <v>1199.69</v>
          </cell>
          <cell r="G102">
            <v>2943.04</v>
          </cell>
          <cell r="H102">
            <v>2706.04</v>
          </cell>
          <cell r="I102">
            <v>2311.52</v>
          </cell>
          <cell r="J102">
            <v>2314.23</v>
          </cell>
          <cell r="M102">
            <v>12083.05</v>
          </cell>
        </row>
        <row r="103">
          <cell r="A103">
            <v>5811</v>
          </cell>
          <cell r="B103" t="str">
            <v>Conferences &amp; Meetings</v>
          </cell>
          <cell r="C103">
            <v>209.33</v>
          </cell>
          <cell r="D103">
            <v>526.16</v>
          </cell>
          <cell r="E103">
            <v>3462.75</v>
          </cell>
          <cell r="F103">
            <v>3301</v>
          </cell>
          <cell r="G103">
            <v>3158.06</v>
          </cell>
          <cell r="H103">
            <v>3790.76</v>
          </cell>
          <cell r="I103">
            <v>-290.55</v>
          </cell>
          <cell r="J103">
            <v>1243.0999999999999</v>
          </cell>
          <cell r="M103">
            <v>15400.61</v>
          </cell>
        </row>
        <row r="104">
          <cell r="A104">
            <v>5911</v>
          </cell>
          <cell r="B104" t="str">
            <v>Legal fees</v>
          </cell>
          <cell r="C104">
            <v>0</v>
          </cell>
          <cell r="D104">
            <v>539.54</v>
          </cell>
          <cell r="F104">
            <v>11.36</v>
          </cell>
          <cell r="G104">
            <v>1089.8500000000001</v>
          </cell>
          <cell r="M104">
            <v>1640.75</v>
          </cell>
        </row>
        <row r="105">
          <cell r="A105" t="str">
            <v>5914</v>
          </cell>
          <cell r="B105" t="str">
            <v>Temporary Help</v>
          </cell>
          <cell r="C105">
            <v>0</v>
          </cell>
          <cell r="D105">
            <v>0</v>
          </cell>
          <cell r="F105">
            <v>0</v>
          </cell>
          <cell r="G105">
            <v>0</v>
          </cell>
          <cell r="I105">
            <v>32.909999999999997</v>
          </cell>
          <cell r="J105">
            <v>249.96</v>
          </cell>
          <cell r="M105">
            <v>282.87</v>
          </cell>
        </row>
        <row r="106">
          <cell r="A106">
            <v>5916</v>
          </cell>
          <cell r="B106" t="str">
            <v>Translation Fees</v>
          </cell>
          <cell r="G106">
            <v>0</v>
          </cell>
          <cell r="M106">
            <v>0</v>
          </cell>
        </row>
        <row r="107">
          <cell r="A107">
            <v>6111</v>
          </cell>
          <cell r="B107" t="str">
            <v>Postage/Parcel/Courier</v>
          </cell>
          <cell r="C107">
            <v>656.12</v>
          </cell>
          <cell r="D107">
            <v>2751.22</v>
          </cell>
          <cell r="E107">
            <v>3174.12</v>
          </cell>
          <cell r="F107">
            <v>8764.6200000000008</v>
          </cell>
          <cell r="G107">
            <v>8459.2200000000012</v>
          </cell>
          <cell r="H107">
            <v>7034.63</v>
          </cell>
          <cell r="I107">
            <v>4442</v>
          </cell>
          <cell r="J107">
            <v>4684.28</v>
          </cell>
          <cell r="M107">
            <v>39966.21</v>
          </cell>
        </row>
        <row r="108">
          <cell r="A108">
            <v>6114</v>
          </cell>
          <cell r="B108" t="str">
            <v>Printing &amp; Duplication</v>
          </cell>
          <cell r="C108">
            <v>498.09</v>
          </cell>
          <cell r="D108">
            <v>3459.9700000000003</v>
          </cell>
          <cell r="E108">
            <v>2770.66</v>
          </cell>
          <cell r="F108">
            <v>4618.97</v>
          </cell>
          <cell r="G108">
            <v>5293.92</v>
          </cell>
          <cell r="H108">
            <v>8276.02</v>
          </cell>
          <cell r="I108">
            <v>7180.5</v>
          </cell>
          <cell r="J108">
            <v>2128.87</v>
          </cell>
          <cell r="M108">
            <v>34227</v>
          </cell>
        </row>
        <row r="109">
          <cell r="A109">
            <v>6115</v>
          </cell>
          <cell r="B109" t="str">
            <v>Telephone</v>
          </cell>
          <cell r="C109">
            <v>294.10000000000002</v>
          </cell>
          <cell r="D109">
            <v>8228.380000000001</v>
          </cell>
          <cell r="E109">
            <v>17810.68</v>
          </cell>
          <cell r="F109">
            <v>15218.74</v>
          </cell>
          <cell r="G109">
            <v>11619.49</v>
          </cell>
          <cell r="H109">
            <v>12862.34</v>
          </cell>
          <cell r="I109">
            <v>10927</v>
          </cell>
          <cell r="J109">
            <v>7125.21</v>
          </cell>
          <cell r="M109">
            <v>84085.94</v>
          </cell>
        </row>
        <row r="110">
          <cell r="A110" t="str">
            <v>6120/26</v>
          </cell>
          <cell r="B110" t="str">
            <v>Photo output/Video Production</v>
          </cell>
          <cell r="C110">
            <v>0</v>
          </cell>
          <cell r="D110">
            <v>13.27</v>
          </cell>
          <cell r="E110">
            <v>416.76</v>
          </cell>
          <cell r="F110">
            <v>791.73</v>
          </cell>
          <cell r="G110">
            <v>-720.13000000000011</v>
          </cell>
          <cell r="H110">
            <v>285.77999999999997</v>
          </cell>
          <cell r="I110">
            <v>86.54</v>
          </cell>
          <cell r="J110">
            <v>51.84</v>
          </cell>
          <cell r="M110">
            <v>925.79</v>
          </cell>
        </row>
        <row r="111">
          <cell r="A111">
            <v>6121</v>
          </cell>
          <cell r="B111" t="str">
            <v>Office Supplies</v>
          </cell>
          <cell r="C111">
            <v>102.91</v>
          </cell>
          <cell r="D111">
            <v>10509.8</v>
          </cell>
          <cell r="E111">
            <v>4107.8900000000003</v>
          </cell>
          <cell r="F111">
            <v>11131.44</v>
          </cell>
          <cell r="G111">
            <v>5887.63</v>
          </cell>
          <cell r="H111">
            <v>12121.44</v>
          </cell>
          <cell r="I111">
            <v>5996.1</v>
          </cell>
          <cell r="J111">
            <v>9657.69</v>
          </cell>
          <cell r="M111">
            <v>59514.9</v>
          </cell>
        </row>
        <row r="112">
          <cell r="A112">
            <v>6122</v>
          </cell>
          <cell r="B112" t="str">
            <v>Publication &amp; Subscription</v>
          </cell>
          <cell r="C112">
            <v>3.98</v>
          </cell>
          <cell r="D112">
            <v>1358.24</v>
          </cell>
          <cell r="E112">
            <v>2463.33</v>
          </cell>
          <cell r="F112">
            <v>5352.18</v>
          </cell>
          <cell r="G112">
            <v>1394.59</v>
          </cell>
          <cell r="H112">
            <v>346.96000000000004</v>
          </cell>
          <cell r="I112">
            <v>1409.86</v>
          </cell>
          <cell r="J112">
            <v>2190.13</v>
          </cell>
          <cell r="M112">
            <v>14519.27</v>
          </cell>
        </row>
        <row r="113">
          <cell r="A113">
            <v>6161</v>
          </cell>
          <cell r="B113" t="str">
            <v>Advertising</v>
          </cell>
          <cell r="C113">
            <v>0</v>
          </cell>
          <cell r="D113">
            <v>1624.9</v>
          </cell>
          <cell r="E113">
            <v>1069.5899999999999</v>
          </cell>
          <cell r="F113">
            <v>1325.4</v>
          </cell>
          <cell r="G113">
            <v>767.7</v>
          </cell>
          <cell r="H113">
            <v>1228.04</v>
          </cell>
          <cell r="I113">
            <v>189.11</v>
          </cell>
          <cell r="J113">
            <v>501.91</v>
          </cell>
          <cell r="M113">
            <v>6706.65</v>
          </cell>
        </row>
        <row r="114">
          <cell r="A114">
            <v>6162</v>
          </cell>
          <cell r="B114" t="str">
            <v>General Insurance</v>
          </cell>
          <cell r="C114">
            <v>0</v>
          </cell>
          <cell r="E114">
            <v>750</v>
          </cell>
          <cell r="F114">
            <v>744.9</v>
          </cell>
          <cell r="G114">
            <v>479.69</v>
          </cell>
          <cell r="H114">
            <v>957.44</v>
          </cell>
          <cell r="I114">
            <v>386.05</v>
          </cell>
          <cell r="J114">
            <v>366.17</v>
          </cell>
          <cell r="M114">
            <v>3684.25</v>
          </cell>
        </row>
        <row r="115">
          <cell r="A115">
            <v>6163</v>
          </cell>
          <cell r="B115" t="str">
            <v>Service Charge</v>
          </cell>
          <cell r="C115">
            <v>92.68</v>
          </cell>
          <cell r="D115">
            <v>2666.31</v>
          </cell>
          <cell r="E115">
            <v>3329.3</v>
          </cell>
          <cell r="F115">
            <v>2650.37</v>
          </cell>
          <cell r="G115">
            <v>2956.92</v>
          </cell>
          <cell r="H115">
            <v>3531.28</v>
          </cell>
          <cell r="I115">
            <v>3419.13</v>
          </cell>
          <cell r="J115">
            <v>3527.61</v>
          </cell>
          <cell r="M115">
            <v>22173.600000000002</v>
          </cell>
        </row>
        <row r="116">
          <cell r="A116" t="str">
            <v>5918/6166</v>
          </cell>
          <cell r="B116" t="str">
            <v>Registration fee/Membership</v>
          </cell>
          <cell r="C116">
            <v>0</v>
          </cell>
          <cell r="D116">
            <v>500.02</v>
          </cell>
          <cell r="G116">
            <v>0</v>
          </cell>
          <cell r="J116">
            <v>76.36</v>
          </cell>
          <cell r="M116">
            <v>576.38</v>
          </cell>
        </row>
        <row r="117">
          <cell r="A117">
            <v>6170</v>
          </cell>
          <cell r="B117" t="str">
            <v>War risk/Medevac/Medex</v>
          </cell>
          <cell r="C117">
            <v>161</v>
          </cell>
          <cell r="D117">
            <v>2168.5</v>
          </cell>
          <cell r="E117">
            <v>1127</v>
          </cell>
          <cell r="F117">
            <v>1701.18</v>
          </cell>
          <cell r="G117">
            <v>1912.96</v>
          </cell>
          <cell r="H117">
            <v>2534.66</v>
          </cell>
          <cell r="I117">
            <v>2156.8000000000002</v>
          </cell>
          <cell r="J117">
            <v>440</v>
          </cell>
          <cell r="M117">
            <v>12202.1</v>
          </cell>
        </row>
        <row r="118">
          <cell r="A118">
            <v>6199</v>
          </cell>
          <cell r="B118" t="str">
            <v>Miscellaneous Exp</v>
          </cell>
          <cell r="C118">
            <v>-7.37</v>
          </cell>
          <cell r="D118">
            <v>171.89</v>
          </cell>
          <cell r="E118">
            <v>-232.74</v>
          </cell>
          <cell r="F118">
            <v>-9.91</v>
          </cell>
          <cell r="G118">
            <v>8710.5300000000007</v>
          </cell>
          <cell r="H118">
            <v>936.34</v>
          </cell>
          <cell r="I118">
            <v>-30340.28</v>
          </cell>
          <cell r="J118">
            <v>-4912.83</v>
          </cell>
          <cell r="M118">
            <v>-25684.37</v>
          </cell>
        </row>
        <row r="119">
          <cell r="M119">
            <v>0</v>
          </cell>
        </row>
        <row r="120">
          <cell r="A120" t="str">
            <v>Evaluation &amp; Audit</v>
          </cell>
          <cell r="C120">
            <v>0</v>
          </cell>
          <cell r="D120">
            <v>0</v>
          </cell>
          <cell r="E120">
            <v>23380.21</v>
          </cell>
          <cell r="F120">
            <v>5711.1</v>
          </cell>
          <cell r="G120">
            <v>2189.66</v>
          </cell>
          <cell r="H120">
            <v>16864.439999999999</v>
          </cell>
          <cell r="I120">
            <v>1325.74</v>
          </cell>
          <cell r="J120">
            <v>7345.54</v>
          </cell>
          <cell r="K120">
            <v>0</v>
          </cell>
          <cell r="L120">
            <v>0</v>
          </cell>
          <cell r="M120">
            <v>56816.69</v>
          </cell>
          <cell r="N120">
            <v>0</v>
          </cell>
        </row>
        <row r="121">
          <cell r="A121">
            <v>5913</v>
          </cell>
          <cell r="B121" t="str">
            <v>Audit Expenses</v>
          </cell>
          <cell r="E121">
            <v>1648.19</v>
          </cell>
          <cell r="F121">
            <v>571.35</v>
          </cell>
          <cell r="G121">
            <v>1241.53</v>
          </cell>
          <cell r="H121">
            <v>1363.36</v>
          </cell>
          <cell r="I121">
            <v>1325.74</v>
          </cell>
          <cell r="M121">
            <v>6150.17</v>
          </cell>
        </row>
        <row r="122">
          <cell r="A122" t="str">
            <v>5912/20/5312/5311</v>
          </cell>
          <cell r="B122" t="str">
            <v>Evaluation exp</v>
          </cell>
          <cell r="E122">
            <v>21732.02</v>
          </cell>
          <cell r="F122">
            <v>5139.75</v>
          </cell>
          <cell r="G122">
            <v>948.13</v>
          </cell>
          <cell r="H122">
            <v>15501.08</v>
          </cell>
          <cell r="J122">
            <v>7345.54</v>
          </cell>
          <cell r="M122">
            <v>50666.52</v>
          </cell>
        </row>
        <row r="123">
          <cell r="A123">
            <v>5921</v>
          </cell>
          <cell r="B123" t="str">
            <v>Mgmt Assessment / Monitoring</v>
          </cell>
          <cell r="F123" t="str">
            <v/>
          </cell>
          <cell r="M123">
            <v>0</v>
          </cell>
        </row>
        <row r="124">
          <cell r="M124">
            <v>0</v>
          </cell>
        </row>
        <row r="125">
          <cell r="A125">
            <v>10</v>
          </cell>
          <cell r="B125" t="str">
            <v>SMALL ACTION GRANTS</v>
          </cell>
          <cell r="C125">
            <v>0</v>
          </cell>
          <cell r="D125">
            <v>147340</v>
          </cell>
          <cell r="E125">
            <v>269076.78000000003</v>
          </cell>
          <cell r="F125">
            <v>392775.04</v>
          </cell>
          <cell r="G125">
            <v>359848.86</v>
          </cell>
          <cell r="H125">
            <v>758988.23</v>
          </cell>
          <cell r="I125">
            <v>680210.64</v>
          </cell>
          <cell r="J125">
            <v>706171.37</v>
          </cell>
          <cell r="K125">
            <v>0</v>
          </cell>
          <cell r="L125">
            <v>3204194</v>
          </cell>
          <cell r="M125">
            <v>3314410.92</v>
          </cell>
          <cell r="N125">
            <v>-110216.92</v>
          </cell>
        </row>
        <row r="126">
          <cell r="A126">
            <v>6311</v>
          </cell>
          <cell r="B126" t="str">
            <v>Subgrant exp</v>
          </cell>
          <cell r="D126">
            <v>147340</v>
          </cell>
          <cell r="E126">
            <v>269076.78000000003</v>
          </cell>
          <cell r="F126">
            <v>392775.04</v>
          </cell>
          <cell r="G126">
            <v>359848.86</v>
          </cell>
          <cell r="H126">
            <v>758988.23</v>
          </cell>
          <cell r="I126">
            <v>680210.64</v>
          </cell>
          <cell r="J126">
            <v>706171.37</v>
          </cell>
          <cell r="M126">
            <v>3314410.92</v>
          </cell>
        </row>
        <row r="128">
          <cell r="A128">
            <v>11</v>
          </cell>
          <cell r="B128" t="str">
            <v>AIDS</v>
          </cell>
          <cell r="C128">
            <v>0</v>
          </cell>
          <cell r="D128">
            <v>0</v>
          </cell>
          <cell r="E128">
            <v>0</v>
          </cell>
          <cell r="F128">
            <v>0</v>
          </cell>
          <cell r="G128">
            <v>2704.42</v>
          </cell>
          <cell r="H128">
            <v>8539.57</v>
          </cell>
          <cell r="I128">
            <v>20351.57</v>
          </cell>
          <cell r="J128">
            <v>24549.68</v>
          </cell>
          <cell r="K128">
            <v>0</v>
          </cell>
          <cell r="L128">
            <v>66666</v>
          </cell>
          <cell r="M128">
            <v>56145.24</v>
          </cell>
          <cell r="N128">
            <v>10520.76</v>
          </cell>
        </row>
        <row r="129">
          <cell r="B129" t="str">
            <v>AIDS</v>
          </cell>
          <cell r="C129">
            <v>0</v>
          </cell>
          <cell r="D129">
            <v>0</v>
          </cell>
          <cell r="E129">
            <v>0</v>
          </cell>
          <cell r="G129">
            <v>2704.42</v>
          </cell>
          <cell r="H129">
            <v>8539.57</v>
          </cell>
          <cell r="I129">
            <v>20351.57</v>
          </cell>
          <cell r="J129">
            <v>24549.68</v>
          </cell>
          <cell r="M129">
            <v>56145.24</v>
          </cell>
        </row>
        <row r="131">
          <cell r="B131" t="str">
            <v>SUB TOTAL</v>
          </cell>
          <cell r="C131">
            <v>40303.879999999997</v>
          </cell>
          <cell r="D131">
            <v>682268.12</v>
          </cell>
          <cell r="E131">
            <v>1058605.52</v>
          </cell>
          <cell r="F131">
            <v>1229227.04</v>
          </cell>
          <cell r="G131">
            <v>1314711.57</v>
          </cell>
          <cell r="H131">
            <v>1527849.88</v>
          </cell>
          <cell r="I131">
            <v>1149883.5</v>
          </cell>
          <cell r="J131">
            <v>1269503.54</v>
          </cell>
          <cell r="K131">
            <v>0</v>
          </cell>
          <cell r="L131">
            <v>10088560</v>
          </cell>
          <cell r="M131">
            <v>8272353.0499999998</v>
          </cell>
          <cell r="N131">
            <v>1816206.95</v>
          </cell>
        </row>
        <row r="132">
          <cell r="B132" t="str">
            <v>OVERHEAD</v>
          </cell>
          <cell r="C132">
            <v>10505.321516</v>
          </cell>
          <cell r="D132">
            <v>146205.90228000001</v>
          </cell>
          <cell r="E132">
            <v>217633</v>
          </cell>
          <cell r="F132">
            <v>240450.99719999998</v>
          </cell>
          <cell r="G132">
            <v>292889.05948200001</v>
          </cell>
          <cell r="H132">
            <v>232686.776017</v>
          </cell>
          <cell r="I132">
            <v>150388.94093400001</v>
          </cell>
          <cell r="J132">
            <v>186653.93525000001</v>
          </cell>
          <cell r="K132">
            <v>0</v>
          </cell>
          <cell r="L132">
            <v>1919887</v>
          </cell>
          <cell r="M132">
            <v>1477413.9326790001</v>
          </cell>
          <cell r="N132">
            <v>442473.06732099998</v>
          </cell>
        </row>
        <row r="133">
          <cell r="B133" t="str">
            <v>GRAND TOTAL</v>
          </cell>
          <cell r="C133">
            <v>50809.201516000001</v>
          </cell>
          <cell r="D133">
            <v>828474.02228000003</v>
          </cell>
          <cell r="E133">
            <v>1276238.52</v>
          </cell>
          <cell r="F133">
            <v>1469678.0371999999</v>
          </cell>
          <cell r="G133">
            <v>1607600.6294819999</v>
          </cell>
          <cell r="H133">
            <v>1760536.6560170001</v>
          </cell>
          <cell r="I133">
            <v>1300272.4409340001</v>
          </cell>
          <cell r="J133">
            <v>1456157.4752499999</v>
          </cell>
          <cell r="K133">
            <v>0</v>
          </cell>
          <cell r="L133">
            <v>12008447</v>
          </cell>
          <cell r="M133">
            <v>9749766.9826790001</v>
          </cell>
          <cell r="N133">
            <v>2258680.0173209999</v>
          </cell>
        </row>
        <row r="134">
          <cell r="M134" t="str">
            <v/>
          </cell>
        </row>
        <row r="135">
          <cell r="C135">
            <v>0.26069999999999999</v>
          </cell>
          <cell r="D135">
            <v>0.26900000000000002</v>
          </cell>
          <cell r="E135">
            <v>0.26860000000000001</v>
          </cell>
          <cell r="F135">
            <v>0.27689999999999998</v>
          </cell>
          <cell r="G135">
            <v>0.29980000000000001</v>
          </cell>
          <cell r="H135">
            <v>0.28250000000000003</v>
          </cell>
          <cell r="I135">
            <v>0.29942600000000003</v>
          </cell>
          <cell r="J135">
            <v>0.30000000000000004</v>
          </cell>
          <cell r="K135">
            <v>0.30000000000000004</v>
          </cell>
          <cell r="L135">
            <v>0.30000000000000004</v>
          </cell>
          <cell r="M135">
            <v>0.30000000000000004</v>
          </cell>
        </row>
        <row r="136">
          <cell r="C136">
            <v>1.61E-2</v>
          </cell>
          <cell r="D136">
            <v>1.5700000000000002E-2</v>
          </cell>
          <cell r="E136">
            <v>2.07E-2</v>
          </cell>
          <cell r="F136">
            <v>2.2500000000000003E-2</v>
          </cell>
          <cell r="G136">
            <v>1.84E-2</v>
          </cell>
          <cell r="H136">
            <v>2.0400000000000001E-2</v>
          </cell>
          <cell r="I136">
            <v>1.7117E-2</v>
          </cell>
          <cell r="J136">
            <v>2.5000000000000001E-2</v>
          </cell>
          <cell r="K136">
            <v>2.5000000000000001E-2</v>
          </cell>
          <cell r="L136">
            <v>2.5000000000000001E-2</v>
          </cell>
          <cell r="M136">
            <v>2.5000000000000001E-2</v>
          </cell>
        </row>
        <row r="137">
          <cell r="G137" t="str">
            <v/>
          </cell>
        </row>
        <row r="138">
          <cell r="M138" t="str">
            <v/>
          </cell>
        </row>
      </sheetData>
      <sheetData sheetId="3" refreshError="1">
        <row r="15">
          <cell r="C15">
            <v>1485875.45</v>
          </cell>
        </row>
        <row r="16">
          <cell r="C16">
            <v>235271.12</v>
          </cell>
        </row>
        <row r="17">
          <cell r="C17">
            <v>116198.27</v>
          </cell>
        </row>
        <row r="18">
          <cell r="C18">
            <v>443636.69</v>
          </cell>
        </row>
        <row r="19">
          <cell r="C19">
            <v>198450.22</v>
          </cell>
        </row>
        <row r="20">
          <cell r="C20">
            <v>655773.78</v>
          </cell>
        </row>
        <row r="21">
          <cell r="C21">
            <v>6682.36</v>
          </cell>
        </row>
        <row r="22">
          <cell r="C22">
            <v>934939.63</v>
          </cell>
        </row>
        <row r="23">
          <cell r="C23">
            <v>824969.37</v>
          </cell>
        </row>
        <row r="24">
          <cell r="C24">
            <v>3314410.92</v>
          </cell>
        </row>
        <row r="25">
          <cell r="C25">
            <v>56145.24</v>
          </cell>
        </row>
        <row r="26">
          <cell r="C26">
            <v>1477413.9326790001</v>
          </cell>
        </row>
      </sheetData>
      <sheetData sheetId="4" refreshError="1">
        <row r="15">
          <cell r="B15">
            <v>1439668</v>
          </cell>
          <cell r="C15">
            <v>1485875.45</v>
          </cell>
        </row>
        <row r="16">
          <cell r="B16">
            <v>284240</v>
          </cell>
          <cell r="C16">
            <v>235271.12</v>
          </cell>
        </row>
        <row r="17">
          <cell r="B17">
            <v>110779</v>
          </cell>
          <cell r="C17">
            <v>116198.27</v>
          </cell>
        </row>
        <row r="18">
          <cell r="B18">
            <v>642240</v>
          </cell>
          <cell r="C18">
            <v>443636.69</v>
          </cell>
        </row>
        <row r="19">
          <cell r="B19">
            <v>198663</v>
          </cell>
          <cell r="C19">
            <v>198450.22</v>
          </cell>
        </row>
        <row r="20">
          <cell r="B20">
            <v>1077802</v>
          </cell>
          <cell r="C20">
            <v>655773.78</v>
          </cell>
        </row>
        <row r="21">
          <cell r="B21">
            <v>820098</v>
          </cell>
          <cell r="C21">
            <v>6682.36</v>
          </cell>
        </row>
        <row r="22">
          <cell r="B22">
            <v>521082</v>
          </cell>
          <cell r="C22">
            <v>934939.63</v>
          </cell>
        </row>
        <row r="23">
          <cell r="B23">
            <v>1723128</v>
          </cell>
          <cell r="C23">
            <v>824969.37</v>
          </cell>
        </row>
        <row r="24">
          <cell r="B24">
            <v>3204194</v>
          </cell>
          <cell r="C24">
            <v>3314410.92</v>
          </cell>
        </row>
        <row r="25">
          <cell r="B25">
            <v>66666</v>
          </cell>
          <cell r="C25">
            <v>56145.24</v>
          </cell>
        </row>
        <row r="26">
          <cell r="B26">
            <v>1919887</v>
          </cell>
          <cell r="C26">
            <v>1477413.9326790001</v>
          </cell>
        </row>
      </sheetData>
      <sheetData sheetId="5"/>
      <sheetData sheetId="6"/>
      <sheetData sheetId="7" refreshError="1"/>
      <sheetData sheetId="8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ptions"/>
      <sheetName val="Executive Summary"/>
      <sheetName val="1 B&amp;E Summary"/>
      <sheetName val=" 2 Budget &amp; FY Exp Summ by Acct"/>
      <sheetName val=" 3 Exp Acct Detail by Location"/>
      <sheetName val="4 Subproj Bud &amp; FYExp Sum by DC"/>
      <sheetName val="5 Subproj Bud &amp; FYExp By Acct"/>
      <sheetName val="6 Subproj Exp Detail by Loc"/>
      <sheetName val="7 Summary Budget to Act by Loc"/>
      <sheetName val="8 Proj FY Bud to Act By Month"/>
      <sheetName val="9 Subaward Obligation Report"/>
      <sheetName val="10 Project AR and AP"/>
      <sheetName val="11 Current Mo Exp Detail"/>
      <sheetName val="12 Status of Cash On Hand"/>
      <sheetName val="Sheet1"/>
      <sheetName val="Sheet2"/>
      <sheetName val="Sheet3"/>
      <sheetName val="Sheet4"/>
      <sheetName val="Sheet5"/>
      <sheetName val="Sheet6"/>
      <sheetName val="Sheet7"/>
      <sheetName val="Sheet8"/>
      <sheetName val="Sheet9"/>
      <sheetName val="Sheet10"/>
      <sheetName val="Sheet11"/>
      <sheetName val="Sheet12"/>
      <sheetName val="Sheet13"/>
      <sheetName val="Sheet14"/>
      <sheetName val="Sheet15"/>
      <sheetName val="Sheet16"/>
      <sheetName val="Sheet17"/>
      <sheetName val="Sheet18"/>
      <sheetName val="Sheet19"/>
      <sheetName val="Sheet20"/>
      <sheetName val="Sheet21"/>
      <sheetName val="Sheet22"/>
      <sheetName val="Sheet23"/>
      <sheetName val="Sheet24"/>
      <sheetName val="Sheet25"/>
      <sheetName val="Sheet26"/>
      <sheetName val="Sheet27"/>
      <sheetName val="Sheet28"/>
      <sheetName val="Sheet29"/>
      <sheetName val="Sheet30"/>
      <sheetName val="Sheet31"/>
      <sheetName val="Sheet32"/>
      <sheetName val="Sheet33"/>
      <sheetName val="Sheet34"/>
      <sheetName val="Sheet35"/>
      <sheetName val="Sheet36"/>
      <sheetName val="Sheet37"/>
      <sheetName val="Sheet38"/>
      <sheetName val="Sheet39"/>
      <sheetName val="Sheet40"/>
      <sheetName val="Sheet41"/>
      <sheetName val="Sheet42"/>
    </sheetNames>
    <sheetDataSet>
      <sheetData sheetId="0"/>
      <sheetData sheetId="1">
        <row r="4">
          <cell r="N4">
            <v>40298</v>
          </cell>
        </row>
        <row r="13">
          <cell r="J13">
            <v>39833</v>
          </cell>
        </row>
        <row r="14">
          <cell r="B14">
            <v>8</v>
          </cell>
          <cell r="J14">
            <v>40543</v>
          </cell>
        </row>
        <row r="46">
          <cell r="J46">
            <v>1488873.7116572</v>
          </cell>
        </row>
        <row r="50">
          <cell r="J50">
            <v>414141.72000000003</v>
          </cell>
        </row>
        <row r="52">
          <cell r="J52">
            <v>447201.82266000006</v>
          </cell>
        </row>
        <row r="76">
          <cell r="J76">
            <v>44848.166666666664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10">
          <cell r="Q10">
            <v>-1955</v>
          </cell>
        </row>
        <row r="19">
          <cell r="K19">
            <v>0</v>
          </cell>
        </row>
      </sheetData>
      <sheetData sheetId="11">
        <row r="36">
          <cell r="R36">
            <v>19824.849999999999</v>
          </cell>
        </row>
        <row r="65">
          <cell r="R65">
            <v>9144.7800000002608</v>
          </cell>
        </row>
        <row r="148">
          <cell r="R148">
            <v>0</v>
          </cell>
        </row>
        <row r="149">
          <cell r="R149">
            <v>27969.63</v>
          </cell>
        </row>
      </sheetData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ptions"/>
      <sheetName val="Executive Summary"/>
      <sheetName val="1 B&amp;E Summary"/>
      <sheetName val=" 2 Budget &amp; FY Exp Summ by Acct"/>
      <sheetName val=" 3 Exp Acct Detail by Location"/>
      <sheetName val="4 Subproj Bud &amp; FYExp Sum by DC"/>
      <sheetName val="5 Subproj Bud &amp; FYExp By Acct"/>
      <sheetName val="6 Subproj Exp Detail by Loc"/>
      <sheetName val="7 Summary Budget to Act by Loc"/>
      <sheetName val="8 Proj FY Bud to Act By Month"/>
      <sheetName val="9 Subaward Obligation Report"/>
      <sheetName val="10 Project AR and AP"/>
      <sheetName val="11 Current Mo Exp Detail"/>
      <sheetName val="12 Status of Cash On Hand"/>
      <sheetName val="13 Federal Financial Report"/>
      <sheetName val="14 Current Mo Bal Sht Detail"/>
      <sheetName val="FFR Manual Input"/>
      <sheetName val="Sheet97"/>
      <sheetName val="Sheet98"/>
      <sheetName val="Sheet99"/>
      <sheetName val="Sheet100"/>
      <sheetName val="Sheet101"/>
      <sheetName val="Sheet102"/>
      <sheetName val="Sheet103"/>
      <sheetName val="Sheet104"/>
      <sheetName val="Sheet105"/>
      <sheetName val="Sheet106"/>
      <sheetName val="Sheet107"/>
      <sheetName val="Sheet108"/>
      <sheetName val="Sheet109"/>
      <sheetName val="Sheet110"/>
      <sheetName val="Sheet111"/>
      <sheetName val="Sheet112"/>
      <sheetName val="Sheet113"/>
      <sheetName val="Sheet114"/>
      <sheetName val="Sheet115"/>
      <sheetName val="Sheet116"/>
      <sheetName val="Sheet117"/>
      <sheetName val="Sheet118"/>
      <sheetName val="Sheet119"/>
      <sheetName val="Sheet120"/>
      <sheetName val="Sheet121"/>
      <sheetName val="Sheet122"/>
      <sheetName val="Sheet123"/>
      <sheetName val="Sheet124"/>
      <sheetName val="Sheet125"/>
      <sheetName val="Sheet126"/>
      <sheetName val="Sheet127"/>
      <sheetName val="Sheet128"/>
      <sheetName val="Sheet1"/>
      <sheetName val="Sheet2"/>
      <sheetName val="Sheet3"/>
      <sheetName val="Sheet4"/>
      <sheetName val="Sheet5"/>
      <sheetName val="Sheet6"/>
      <sheetName val="Sheet7"/>
      <sheetName val="Sheet8"/>
      <sheetName val="Sheet9"/>
      <sheetName val="Sheet10"/>
      <sheetName val="Sheet11"/>
      <sheetName val="Sheet12"/>
      <sheetName val="Sheet13"/>
      <sheetName val="Sheet14"/>
      <sheetName val="Sheet15"/>
      <sheetName val="Sheet16"/>
    </sheetNames>
    <sheetDataSet>
      <sheetData sheetId="0">
        <row r="5">
          <cell r="C5">
            <v>40482</v>
          </cell>
        </row>
        <row r="6">
          <cell r="C6" t="str">
            <v>N</v>
          </cell>
        </row>
        <row r="26">
          <cell r="C26" t="str">
            <v>Bolivia</v>
          </cell>
          <cell r="D26">
            <v>0</v>
          </cell>
          <cell r="E26">
            <v>0</v>
          </cell>
          <cell r="F26" t="str">
            <v/>
          </cell>
          <cell r="G26" t="str">
            <v/>
          </cell>
          <cell r="H26" t="str">
            <v>USD</v>
          </cell>
        </row>
        <row r="27">
          <cell r="C27" t="str">
            <v>Botswana</v>
          </cell>
          <cell r="D27">
            <v>0</v>
          </cell>
          <cell r="E27">
            <v>0</v>
          </cell>
          <cell r="F27" t="str">
            <v/>
          </cell>
          <cell r="G27" t="str">
            <v/>
          </cell>
          <cell r="H27" t="str">
            <v>USD</v>
          </cell>
        </row>
        <row r="28">
          <cell r="C28" t="str">
            <v>Brazil</v>
          </cell>
          <cell r="D28">
            <v>0</v>
          </cell>
          <cell r="E28">
            <v>0</v>
          </cell>
          <cell r="F28" t="str">
            <v/>
          </cell>
          <cell r="G28" t="str">
            <v/>
          </cell>
          <cell r="H28" t="str">
            <v>USD</v>
          </cell>
        </row>
        <row r="29">
          <cell r="C29" t="str">
            <v>Cambodia</v>
          </cell>
          <cell r="D29">
            <v>0</v>
          </cell>
          <cell r="E29">
            <v>0</v>
          </cell>
          <cell r="F29" t="str">
            <v/>
          </cell>
          <cell r="G29" t="str">
            <v/>
          </cell>
          <cell r="H29" t="str">
            <v>USD</v>
          </cell>
        </row>
        <row r="30">
          <cell r="C30" t="str">
            <v>DR Congo</v>
          </cell>
          <cell r="D30">
            <v>0</v>
          </cell>
          <cell r="E30">
            <v>0</v>
          </cell>
          <cell r="F30" t="str">
            <v/>
          </cell>
          <cell r="G30" t="str">
            <v/>
          </cell>
          <cell r="H30" t="str">
            <v>USD</v>
          </cell>
        </row>
        <row r="31">
          <cell r="C31" t="str">
            <v>Ecuador</v>
          </cell>
          <cell r="D31">
            <v>0</v>
          </cell>
          <cell r="E31">
            <v>0</v>
          </cell>
          <cell r="F31" t="str">
            <v/>
          </cell>
          <cell r="G31" t="str">
            <v/>
          </cell>
          <cell r="H31" t="str">
            <v>USD</v>
          </cell>
        </row>
        <row r="32">
          <cell r="C32" t="str">
            <v>El Salvador</v>
          </cell>
          <cell r="D32">
            <v>0</v>
          </cell>
          <cell r="E32">
            <v>0</v>
          </cell>
          <cell r="F32" t="str">
            <v/>
          </cell>
          <cell r="G32" t="str">
            <v/>
          </cell>
          <cell r="H32" t="str">
            <v>USD</v>
          </cell>
        </row>
        <row r="33">
          <cell r="C33" t="str">
            <v>Ethiopia</v>
          </cell>
          <cell r="D33">
            <v>0</v>
          </cell>
          <cell r="E33">
            <v>0</v>
          </cell>
          <cell r="F33" t="str">
            <v/>
          </cell>
          <cell r="G33" t="str">
            <v/>
          </cell>
          <cell r="H33" t="str">
            <v>USD</v>
          </cell>
        </row>
        <row r="34">
          <cell r="C34" t="str">
            <v>Ghana</v>
          </cell>
          <cell r="D34">
            <v>0</v>
          </cell>
          <cell r="E34">
            <v>0</v>
          </cell>
          <cell r="F34" t="str">
            <v/>
          </cell>
          <cell r="G34" t="str">
            <v/>
          </cell>
          <cell r="H34" t="str">
            <v>USD</v>
          </cell>
        </row>
        <row r="35">
          <cell r="C35" t="str">
            <v>Haiti</v>
          </cell>
          <cell r="D35">
            <v>0</v>
          </cell>
          <cell r="E35">
            <v>0</v>
          </cell>
          <cell r="F35" t="str">
            <v/>
          </cell>
          <cell r="G35" t="str">
            <v/>
          </cell>
          <cell r="H35" t="str">
            <v>USD</v>
          </cell>
        </row>
        <row r="36">
          <cell r="C36" t="str">
            <v>Kenya</v>
          </cell>
          <cell r="D36">
            <v>0</v>
          </cell>
          <cell r="E36">
            <v>0</v>
          </cell>
          <cell r="F36" t="str">
            <v/>
          </cell>
          <cell r="G36" t="str">
            <v/>
          </cell>
          <cell r="H36" t="str">
            <v>USD</v>
          </cell>
        </row>
        <row r="37">
          <cell r="C37" t="str">
            <v>Kyrgyzstan</v>
          </cell>
          <cell r="D37">
            <v>0</v>
          </cell>
          <cell r="E37">
            <v>0</v>
          </cell>
          <cell r="F37" t="str">
            <v/>
          </cell>
          <cell r="G37" t="str">
            <v/>
          </cell>
          <cell r="H37" t="str">
            <v>USD</v>
          </cell>
        </row>
        <row r="38">
          <cell r="C38" t="str">
            <v>Lesotho</v>
          </cell>
          <cell r="D38">
            <v>0</v>
          </cell>
          <cell r="E38">
            <v>0</v>
          </cell>
          <cell r="F38" t="str">
            <v/>
          </cell>
          <cell r="G38" t="str">
            <v/>
          </cell>
          <cell r="H38" t="str">
            <v>USD</v>
          </cell>
        </row>
        <row r="39">
          <cell r="C39" t="str">
            <v>Madagascar</v>
          </cell>
          <cell r="D39">
            <v>0</v>
          </cell>
          <cell r="E39">
            <v>0</v>
          </cell>
          <cell r="F39" t="str">
            <v/>
          </cell>
          <cell r="G39" t="str">
            <v/>
          </cell>
          <cell r="H39" t="str">
            <v>USD</v>
          </cell>
        </row>
        <row r="40">
          <cell r="C40" t="str">
            <v>Malawi</v>
          </cell>
          <cell r="D40">
            <v>0</v>
          </cell>
          <cell r="E40">
            <v>0</v>
          </cell>
          <cell r="F40" t="str">
            <v/>
          </cell>
          <cell r="G40" t="str">
            <v/>
          </cell>
          <cell r="H40" t="str">
            <v>USD</v>
          </cell>
        </row>
        <row r="41">
          <cell r="C41" t="str">
            <v>Mongolia</v>
          </cell>
          <cell r="D41">
            <v>0</v>
          </cell>
          <cell r="E41">
            <v>0</v>
          </cell>
          <cell r="F41" t="str">
            <v/>
          </cell>
          <cell r="G41" t="str">
            <v/>
          </cell>
          <cell r="H41" t="str">
            <v>USD</v>
          </cell>
        </row>
        <row r="42">
          <cell r="C42" t="str">
            <v>Myanmar</v>
          </cell>
          <cell r="D42">
            <v>3053</v>
          </cell>
          <cell r="E42">
            <v>0</v>
          </cell>
          <cell r="F42" t="str">
            <v>Myanmar|</v>
          </cell>
          <cell r="G42" t="str">
            <v/>
          </cell>
          <cell r="H42" t="str">
            <v>USD</v>
          </cell>
        </row>
        <row r="43">
          <cell r="C43" t="str">
            <v>Namibia</v>
          </cell>
          <cell r="D43">
            <v>0</v>
          </cell>
          <cell r="E43">
            <v>0</v>
          </cell>
          <cell r="F43" t="str">
            <v>Myanmar|</v>
          </cell>
          <cell r="G43" t="str">
            <v/>
          </cell>
          <cell r="H43" t="str">
            <v>USD</v>
          </cell>
        </row>
        <row r="44">
          <cell r="C44" t="str">
            <v>Nepal</v>
          </cell>
          <cell r="D44">
            <v>0</v>
          </cell>
          <cell r="E44">
            <v>0</v>
          </cell>
          <cell r="F44" t="str">
            <v>Myanmar|</v>
          </cell>
          <cell r="G44" t="str">
            <v/>
          </cell>
          <cell r="H44" t="str">
            <v>USD</v>
          </cell>
        </row>
        <row r="45">
          <cell r="C45" t="str">
            <v>Nigeria</v>
          </cell>
          <cell r="D45">
            <v>0</v>
          </cell>
          <cell r="E45">
            <v>0</v>
          </cell>
          <cell r="F45" t="str">
            <v>Myanmar|</v>
          </cell>
          <cell r="G45" t="str">
            <v/>
          </cell>
          <cell r="H45" t="str">
            <v>USD</v>
          </cell>
        </row>
        <row r="46">
          <cell r="C46" t="str">
            <v>South Africa</v>
          </cell>
          <cell r="D46">
            <v>0</v>
          </cell>
          <cell r="E46">
            <v>0</v>
          </cell>
          <cell r="F46" t="str">
            <v>Myanmar|</v>
          </cell>
          <cell r="G46" t="str">
            <v/>
          </cell>
          <cell r="H46" t="str">
            <v>USD</v>
          </cell>
        </row>
        <row r="47">
          <cell r="C47" t="str">
            <v>Sudan</v>
          </cell>
          <cell r="D47">
            <v>0</v>
          </cell>
          <cell r="E47">
            <v>0</v>
          </cell>
          <cell r="F47" t="str">
            <v>Myanmar|</v>
          </cell>
          <cell r="G47" t="str">
            <v/>
          </cell>
          <cell r="H47" t="str">
            <v>USD</v>
          </cell>
        </row>
        <row r="48">
          <cell r="C48" t="str">
            <v>Swaziland</v>
          </cell>
          <cell r="D48">
            <v>0</v>
          </cell>
          <cell r="E48">
            <v>0</v>
          </cell>
          <cell r="F48" t="str">
            <v>Myanmar|</v>
          </cell>
          <cell r="G48" t="str">
            <v/>
          </cell>
          <cell r="H48" t="str">
            <v>USD</v>
          </cell>
        </row>
        <row r="49">
          <cell r="C49" t="str">
            <v>Tanzania</v>
          </cell>
          <cell r="D49">
            <v>0</v>
          </cell>
          <cell r="E49">
            <v>0</v>
          </cell>
          <cell r="F49" t="str">
            <v>Myanmar|</v>
          </cell>
          <cell r="G49" t="str">
            <v/>
          </cell>
          <cell r="H49" t="str">
            <v>USD</v>
          </cell>
        </row>
        <row r="50">
          <cell r="C50" t="str">
            <v>Thailand</v>
          </cell>
          <cell r="D50">
            <v>4</v>
          </cell>
          <cell r="E50">
            <v>0</v>
          </cell>
          <cell r="F50" t="str">
            <v>Myanmar|Thailand|</v>
          </cell>
          <cell r="G50" t="str">
            <v>Thailand|</v>
          </cell>
          <cell r="H50" t="str">
            <v>USD</v>
          </cell>
        </row>
        <row r="51">
          <cell r="C51" t="str">
            <v>Ukraine</v>
          </cell>
          <cell r="D51">
            <v>0</v>
          </cell>
          <cell r="E51">
            <v>0</v>
          </cell>
          <cell r="F51" t="str">
            <v>Myanmar|Thailand|</v>
          </cell>
          <cell r="G51" t="str">
            <v>Thailand|</v>
          </cell>
          <cell r="H51" t="str">
            <v>USD</v>
          </cell>
        </row>
        <row r="52">
          <cell r="C52" t="str">
            <v>Vietnam</v>
          </cell>
          <cell r="D52">
            <v>0</v>
          </cell>
          <cell r="E52">
            <v>0</v>
          </cell>
          <cell r="F52" t="str">
            <v>Myanmar|Thailand|</v>
          </cell>
          <cell r="G52" t="str">
            <v>Thailand|</v>
          </cell>
          <cell r="H52" t="str">
            <v>USD</v>
          </cell>
        </row>
        <row r="53">
          <cell r="C53" t="str">
            <v>Zambia</v>
          </cell>
          <cell r="D53">
            <v>0</v>
          </cell>
          <cell r="E53">
            <v>0</v>
          </cell>
          <cell r="F53" t="str">
            <v>Myanmar|Thailand|</v>
          </cell>
          <cell r="G53" t="str">
            <v>Thailand|</v>
          </cell>
          <cell r="H53" t="str">
            <v>USD</v>
          </cell>
        </row>
        <row r="54">
          <cell r="C54" t="str">
            <v>Zimbabwe</v>
          </cell>
          <cell r="D54">
            <v>0</v>
          </cell>
          <cell r="E54">
            <v>0</v>
          </cell>
          <cell r="F54" t="str">
            <v>Myanmar|Thailand|</v>
          </cell>
          <cell r="G54" t="str">
            <v>Thailand|</v>
          </cell>
          <cell r="H54" t="str">
            <v>USD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11">
          <cell r="R11">
            <v>0</v>
          </cell>
        </row>
      </sheetData>
      <sheetData sheetId="11">
        <row r="156">
          <cell r="T156">
            <v>0</v>
          </cell>
        </row>
      </sheetData>
      <sheetData sheetId="12"/>
      <sheetData sheetId="13"/>
      <sheetData sheetId="14"/>
      <sheetData sheetId="15"/>
      <sheetData sheetId="16">
        <row r="4">
          <cell r="B4" t="str">
            <v>P3162</v>
          </cell>
          <cell r="C4" t="str">
            <v>AID623A0900001</v>
          </cell>
          <cell r="D4">
            <v>0</v>
          </cell>
          <cell r="E4">
            <v>0</v>
          </cell>
          <cell r="F4">
            <v>0</v>
          </cell>
          <cell r="G4">
            <v>0</v>
          </cell>
        </row>
      </sheetData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N"/>
      <sheetName val="Fund Statement"/>
      <sheetName val="Summary"/>
      <sheetName val="Ls_XLB_WorkbookFile"/>
      <sheetName val="PTD by Subproject"/>
      <sheetName val="ExpByLoc"/>
      <sheetName val="Exp-FY"/>
      <sheetName val="Subproject Detail"/>
      <sheetName val="Detail"/>
      <sheetName val="Advances"/>
      <sheetName val="SubMatrix"/>
      <sheetName val="Budget"/>
      <sheetName val="FSR269"/>
      <sheetName val="Dat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>
        <row r="2">
          <cell r="G2" t="str">
            <v>Sustainable Micro-Finance</v>
          </cell>
        </row>
        <row r="3">
          <cell r="F3" t="str">
            <v>Z4039</v>
          </cell>
          <cell r="G3" t="str">
            <v>Z4039ZZZ</v>
          </cell>
        </row>
        <row r="6">
          <cell r="G6">
            <v>2009004</v>
          </cell>
        </row>
        <row r="8">
          <cell r="G8">
            <v>2009010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7"/>
  <sheetViews>
    <sheetView zoomScale="115" zoomScaleNormal="115" workbookViewId="0">
      <pane xSplit="2" ySplit="4" topLeftCell="C29" activePane="bottomRight" state="frozen"/>
      <selection pane="topRight" activeCell="C1" sqref="C1"/>
      <selection pane="bottomLeft" activeCell="A5" sqref="A5"/>
      <selection pane="bottomRight" activeCell="C4" sqref="C4"/>
    </sheetView>
  </sheetViews>
  <sheetFormatPr defaultRowHeight="12.75" x14ac:dyDescent="0.2"/>
  <cols>
    <col min="1" max="1" width="6.42578125" style="2" customWidth="1"/>
    <col min="2" max="2" width="33.5703125" style="2" customWidth="1"/>
    <col min="3" max="3" width="13.85546875" style="2" customWidth="1"/>
    <col min="4" max="6" width="13.85546875" style="2" hidden="1" customWidth="1"/>
    <col min="7" max="7" width="20.5703125" style="2" hidden="1" customWidth="1"/>
    <col min="8" max="8" width="16.140625" style="4" hidden="1" customWidth="1"/>
    <col min="9" max="9" width="12.5703125" style="4" hidden="1" customWidth="1"/>
    <col min="10" max="10" width="11.7109375" style="4" hidden="1" customWidth="1"/>
    <col min="11" max="11" width="0" style="4" hidden="1" customWidth="1"/>
    <col min="12" max="12" width="16.28515625" style="114" customWidth="1"/>
    <col min="13" max="13" width="13" style="111" bestFit="1" customWidth="1"/>
    <col min="14" max="16384" width="9.140625" style="2"/>
  </cols>
  <sheetData>
    <row r="1" spans="1:14" x14ac:dyDescent="0.2">
      <c r="A1" s="1"/>
      <c r="C1" s="3"/>
      <c r="D1" s="3"/>
      <c r="E1" s="3"/>
      <c r="F1" s="3"/>
      <c r="G1" s="3"/>
    </row>
    <row r="2" spans="1:14" x14ac:dyDescent="0.2">
      <c r="A2" s="5" t="s">
        <v>173</v>
      </c>
      <c r="C2" s="3"/>
      <c r="D2" s="3"/>
      <c r="E2" s="3"/>
      <c r="F2" s="3"/>
      <c r="G2" s="3"/>
    </row>
    <row r="3" spans="1:14" ht="12.75" customHeight="1" x14ac:dyDescent="0.2">
      <c r="A3" s="6"/>
      <c r="B3" s="6"/>
      <c r="C3" s="168" t="s">
        <v>174</v>
      </c>
      <c r="D3" s="7"/>
      <c r="E3" s="7"/>
      <c r="F3" s="7"/>
      <c r="G3" s="7"/>
    </row>
    <row r="4" spans="1:14" ht="38.25" x14ac:dyDescent="0.2">
      <c r="A4" s="6"/>
      <c r="B4" s="6"/>
      <c r="C4" s="6"/>
      <c r="D4" s="8" t="s">
        <v>9</v>
      </c>
      <c r="E4" s="8" t="s">
        <v>10</v>
      </c>
      <c r="F4" s="8"/>
      <c r="G4" s="9"/>
    </row>
    <row r="5" spans="1:14" ht="16.5" customHeight="1" x14ac:dyDescent="0.2">
      <c r="A5" s="10"/>
      <c r="B5" s="10"/>
      <c r="C5" s="11"/>
      <c r="D5" s="12"/>
      <c r="E5" s="12"/>
      <c r="F5" s="12"/>
      <c r="G5" s="12"/>
    </row>
    <row r="6" spans="1:14" ht="16.5" customHeight="1" x14ac:dyDescent="0.2">
      <c r="A6" s="96">
        <v>1</v>
      </c>
      <c r="B6" s="97" t="s">
        <v>11</v>
      </c>
      <c r="C6" s="98">
        <f t="shared" ref="C6" si="0">SUM(C7:C9)</f>
        <v>162557361</v>
      </c>
      <c r="D6" s="13"/>
      <c r="E6" s="13"/>
      <c r="F6" s="13"/>
      <c r="G6" s="13"/>
      <c r="H6" s="14"/>
    </row>
    <row r="7" spans="1:14" ht="16.5" customHeight="1" x14ac:dyDescent="0.2">
      <c r="A7" s="15">
        <v>1.1000000000000001</v>
      </c>
      <c r="B7" s="15" t="s">
        <v>12</v>
      </c>
      <c r="C7" s="16">
        <v>162555925</v>
      </c>
      <c r="D7" s="18"/>
      <c r="E7" s="18"/>
      <c r="F7" s="18"/>
      <c r="G7" s="18"/>
    </row>
    <row r="8" spans="1:14" ht="16.5" customHeight="1" x14ac:dyDescent="0.2">
      <c r="A8" s="15">
        <v>1.2</v>
      </c>
      <c r="B8" s="15" t="s">
        <v>13</v>
      </c>
      <c r="C8" s="16">
        <v>1436</v>
      </c>
      <c r="D8" s="18"/>
      <c r="E8" s="18"/>
      <c r="F8" s="18"/>
      <c r="G8" s="18"/>
      <c r="J8" s="19"/>
      <c r="N8" s="116"/>
    </row>
    <row r="9" spans="1:14" ht="16.5" customHeight="1" x14ac:dyDescent="0.2">
      <c r="A9" s="20">
        <v>1.4</v>
      </c>
      <c r="B9" s="21" t="s">
        <v>14</v>
      </c>
      <c r="C9" s="16"/>
      <c r="D9" s="18"/>
      <c r="E9" s="18"/>
      <c r="F9" s="18"/>
      <c r="G9" s="18"/>
    </row>
    <row r="10" spans="1:14" ht="16.5" customHeight="1" x14ac:dyDescent="0.2">
      <c r="A10" s="96">
        <v>2</v>
      </c>
      <c r="B10" s="97" t="s">
        <v>15</v>
      </c>
      <c r="C10" s="98">
        <f>SUM(C11:C14)</f>
        <v>18877661.192621876</v>
      </c>
      <c r="D10" s="22"/>
      <c r="E10" s="22"/>
      <c r="F10" s="22"/>
      <c r="G10" s="22"/>
      <c r="H10" s="14"/>
    </row>
    <row r="11" spans="1:14" ht="16.5" customHeight="1" x14ac:dyDescent="0.2">
      <c r="A11" s="15">
        <v>2.1</v>
      </c>
      <c r="B11" s="15" t="s">
        <v>16</v>
      </c>
      <c r="C11" s="17">
        <v>15171035.395312499</v>
      </c>
      <c r="D11" s="18"/>
      <c r="E11" s="18"/>
      <c r="F11" s="18"/>
      <c r="G11" s="18"/>
    </row>
    <row r="12" spans="1:14" ht="16.5" customHeight="1" x14ac:dyDescent="0.2">
      <c r="A12" s="23">
        <v>2.2000000000000002</v>
      </c>
      <c r="B12" s="24" t="s">
        <v>17</v>
      </c>
      <c r="C12" s="17"/>
      <c r="D12" s="18"/>
      <c r="E12" s="18"/>
      <c r="F12" s="18"/>
      <c r="G12" s="18"/>
    </row>
    <row r="13" spans="1:14" ht="16.5" customHeight="1" x14ac:dyDescent="0.2">
      <c r="A13" s="23">
        <v>2.2999999999999998</v>
      </c>
      <c r="B13" s="24" t="s">
        <v>18</v>
      </c>
      <c r="C13" s="17"/>
      <c r="D13" s="18"/>
      <c r="E13" s="18"/>
      <c r="F13" s="18"/>
      <c r="G13" s="18"/>
    </row>
    <row r="14" spans="1:14" ht="16.5" customHeight="1" x14ac:dyDescent="0.2">
      <c r="A14" s="23">
        <v>2.2999999999999998</v>
      </c>
      <c r="B14" s="15" t="s">
        <v>14</v>
      </c>
      <c r="C14" s="17">
        <v>3706625.7973093754</v>
      </c>
      <c r="D14" s="18"/>
      <c r="E14" s="18"/>
      <c r="F14" s="18"/>
      <c r="G14" s="25" t="s">
        <v>19</v>
      </c>
      <c r="H14" s="26">
        <v>1000</v>
      </c>
    </row>
    <row r="15" spans="1:14" ht="16.5" customHeight="1" x14ac:dyDescent="0.2">
      <c r="A15" s="23"/>
      <c r="B15" s="15"/>
      <c r="C15" s="17"/>
      <c r="D15" s="18"/>
      <c r="E15" s="18"/>
      <c r="F15" s="18"/>
      <c r="G15" s="18"/>
    </row>
    <row r="16" spans="1:14" s="110" customFormat="1" ht="16.5" customHeight="1" x14ac:dyDescent="0.25">
      <c r="A16" s="104">
        <v>3</v>
      </c>
      <c r="B16" s="105" t="s">
        <v>20</v>
      </c>
      <c r="C16" s="103">
        <f t="shared" ref="C16" si="1">C6-C10</f>
        <v>143679699.80737811</v>
      </c>
      <c r="D16" s="106" t="e">
        <f>#REF!/#REF!*#REF!</f>
        <v>#REF!</v>
      </c>
      <c r="E16" s="107" t="e">
        <f>D16/1000</f>
        <v>#REF!</v>
      </c>
      <c r="F16" s="107"/>
      <c r="G16" s="108" t="s">
        <v>21</v>
      </c>
      <c r="H16" s="108" t="s">
        <v>22</v>
      </c>
      <c r="I16" s="109" t="s">
        <v>23</v>
      </c>
      <c r="J16" s="109"/>
      <c r="K16" s="109"/>
      <c r="L16" s="115"/>
      <c r="M16" s="113"/>
    </row>
    <row r="17" spans="1:11" ht="16.5" customHeight="1" x14ac:dyDescent="0.25">
      <c r="A17" s="23"/>
      <c r="B17" s="15"/>
      <c r="C17" s="17"/>
      <c r="D17" s="18"/>
      <c r="E17" s="18"/>
      <c r="F17" s="18"/>
      <c r="G17" s="27" t="s">
        <v>24</v>
      </c>
      <c r="H17" s="27"/>
      <c r="I17" s="27"/>
      <c r="J17" s="27"/>
      <c r="K17" s="27"/>
    </row>
    <row r="18" spans="1:11" ht="16.5" customHeight="1" x14ac:dyDescent="0.2">
      <c r="A18" s="99">
        <v>4</v>
      </c>
      <c r="B18" s="100" t="s">
        <v>25</v>
      </c>
      <c r="C18" s="101">
        <f>SUM(C19:C21)</f>
        <v>2918270</v>
      </c>
      <c r="D18" s="18"/>
      <c r="E18" s="18"/>
      <c r="F18" s="18"/>
      <c r="G18" s="18"/>
    </row>
    <row r="19" spans="1:11" ht="16.5" customHeight="1" x14ac:dyDescent="0.2">
      <c r="A19" s="23">
        <v>4.0999999999999996</v>
      </c>
      <c r="B19" s="15" t="s">
        <v>26</v>
      </c>
      <c r="C19" s="17">
        <v>2868500</v>
      </c>
      <c r="D19" s="18"/>
      <c r="E19" s="18"/>
      <c r="F19" s="18"/>
      <c r="G19" s="18"/>
    </row>
    <row r="20" spans="1:11" ht="16.5" customHeight="1" x14ac:dyDescent="0.2">
      <c r="A20" s="23">
        <v>4.2</v>
      </c>
      <c r="B20" s="15" t="s">
        <v>27</v>
      </c>
      <c r="C20" s="17">
        <v>49770</v>
      </c>
      <c r="D20" s="18"/>
      <c r="E20" s="18"/>
      <c r="F20" s="18"/>
      <c r="G20" s="18"/>
    </row>
    <row r="21" spans="1:11" ht="16.5" customHeight="1" x14ac:dyDescent="0.2">
      <c r="A21" s="23">
        <v>4.3</v>
      </c>
      <c r="B21" s="15" t="s">
        <v>14</v>
      </c>
      <c r="C21" s="17"/>
      <c r="D21" s="18"/>
      <c r="E21" s="18"/>
      <c r="F21" s="18"/>
      <c r="G21" s="18"/>
    </row>
    <row r="22" spans="1:11" ht="16.5" customHeight="1" x14ac:dyDescent="0.2">
      <c r="A22" s="23"/>
      <c r="B22" s="15"/>
      <c r="C22" s="17"/>
      <c r="D22" s="18"/>
      <c r="E22" s="18"/>
      <c r="F22" s="18"/>
      <c r="G22" s="18"/>
    </row>
    <row r="23" spans="1:11" ht="16.5" customHeight="1" x14ac:dyDescent="0.2">
      <c r="A23" s="24">
        <v>5</v>
      </c>
      <c r="B23" s="15" t="s">
        <v>28</v>
      </c>
      <c r="C23" s="17"/>
      <c r="D23" s="18"/>
      <c r="E23" s="18"/>
      <c r="F23" s="18"/>
      <c r="G23" s="18"/>
    </row>
    <row r="24" spans="1:11" ht="16.5" customHeight="1" x14ac:dyDescent="0.2">
      <c r="A24" s="23"/>
      <c r="B24" s="15"/>
      <c r="C24" s="17"/>
      <c r="D24" s="18"/>
      <c r="E24" s="18"/>
      <c r="F24" s="18"/>
      <c r="G24" s="18"/>
    </row>
    <row r="25" spans="1:11" ht="16.5" customHeight="1" x14ac:dyDescent="0.2">
      <c r="A25" s="24">
        <v>6</v>
      </c>
      <c r="B25" s="15" t="s">
        <v>29</v>
      </c>
      <c r="C25" s="17"/>
      <c r="D25" s="18"/>
      <c r="E25" s="18"/>
      <c r="F25" s="18"/>
      <c r="G25" s="18"/>
    </row>
    <row r="26" spans="1:11" ht="16.5" customHeight="1" x14ac:dyDescent="0.2">
      <c r="A26" s="24"/>
      <c r="B26" s="15"/>
      <c r="C26" s="17"/>
      <c r="D26" s="18"/>
      <c r="E26" s="18"/>
      <c r="F26" s="18"/>
      <c r="G26" s="18"/>
    </row>
    <row r="27" spans="1:11" ht="16.5" customHeight="1" x14ac:dyDescent="0.2">
      <c r="A27" s="104">
        <v>7</v>
      </c>
      <c r="B27" s="105" t="s">
        <v>30</v>
      </c>
      <c r="C27" s="103">
        <f>C16+C18+C23+C25</f>
        <v>146597969.80737811</v>
      </c>
      <c r="D27" s="18"/>
      <c r="E27" s="18"/>
      <c r="F27" s="18"/>
      <c r="G27" s="18"/>
    </row>
    <row r="28" spans="1:11" ht="16.5" customHeight="1" x14ac:dyDescent="0.2">
      <c r="A28" s="23"/>
      <c r="B28" s="28" t="s">
        <v>31</v>
      </c>
      <c r="C28" s="17"/>
      <c r="D28" s="18"/>
      <c r="E28" s="18"/>
      <c r="F28" s="18"/>
      <c r="G28" s="18"/>
    </row>
    <row r="29" spans="1:11" ht="16.5" customHeight="1" x14ac:dyDescent="0.2">
      <c r="A29" s="29">
        <v>8</v>
      </c>
      <c r="B29" s="29" t="s">
        <v>32</v>
      </c>
      <c r="C29" s="17">
        <v>47686635.387096778</v>
      </c>
      <c r="D29" s="18"/>
      <c r="E29" s="18"/>
      <c r="F29" s="18"/>
      <c r="G29" s="18"/>
      <c r="I29" s="30">
        <v>236223741.57142857</v>
      </c>
    </row>
    <row r="30" spans="1:11" ht="16.5" customHeight="1" x14ac:dyDescent="0.2">
      <c r="A30" s="29"/>
      <c r="B30" s="29"/>
      <c r="C30" s="17"/>
      <c r="D30" s="18"/>
      <c r="E30" s="18"/>
      <c r="F30" s="18"/>
      <c r="G30" s="18"/>
      <c r="I30" s="31">
        <v>0</v>
      </c>
    </row>
    <row r="31" spans="1:11" ht="16.5" customHeight="1" x14ac:dyDescent="0.2">
      <c r="A31" s="70">
        <v>9</v>
      </c>
      <c r="B31" s="71" t="s">
        <v>33</v>
      </c>
      <c r="C31" s="32">
        <v>18143056.309999999</v>
      </c>
      <c r="D31" s="18"/>
      <c r="E31" s="18"/>
      <c r="F31" s="18"/>
      <c r="G31" s="18"/>
      <c r="I31" s="31">
        <v>0</v>
      </c>
    </row>
    <row r="32" spans="1:11" ht="16.5" customHeight="1" x14ac:dyDescent="0.2">
      <c r="A32" s="70">
        <v>10</v>
      </c>
      <c r="B32" s="71" t="s">
        <v>34</v>
      </c>
      <c r="C32" s="17">
        <v>2703884.75</v>
      </c>
      <c r="D32" s="18"/>
      <c r="E32" s="18"/>
      <c r="F32" s="18"/>
      <c r="G32" s="18"/>
      <c r="H32" s="14"/>
      <c r="I32" s="4">
        <v>9542758.7966666669</v>
      </c>
    </row>
    <row r="33" spans="1:13" ht="16.5" customHeight="1" x14ac:dyDescent="0.2">
      <c r="A33" s="29">
        <v>11</v>
      </c>
      <c r="B33" s="29" t="s">
        <v>35</v>
      </c>
      <c r="C33" s="17"/>
      <c r="D33" s="18"/>
      <c r="E33" s="18"/>
      <c r="F33" s="18"/>
      <c r="G33" s="18"/>
    </row>
    <row r="34" spans="1:13" ht="16.5" customHeight="1" x14ac:dyDescent="0.2">
      <c r="A34" s="29">
        <v>12</v>
      </c>
      <c r="B34" s="29" t="s">
        <v>36</v>
      </c>
      <c r="C34" s="33">
        <v>-427476.60000000056</v>
      </c>
      <c r="D34" s="18"/>
      <c r="E34" s="18"/>
      <c r="F34" s="18"/>
      <c r="G34" s="18"/>
    </row>
    <row r="35" spans="1:13" ht="16.5" customHeight="1" x14ac:dyDescent="0.2">
      <c r="A35" s="102">
        <v>13</v>
      </c>
      <c r="B35" s="102" t="s">
        <v>37</v>
      </c>
      <c r="C35" s="103">
        <f>C27-C29-C31-C32-C33-C34</f>
        <v>78491869.960281327</v>
      </c>
      <c r="D35" s="18"/>
      <c r="E35" s="18"/>
      <c r="F35" s="18"/>
      <c r="G35" s="18"/>
    </row>
    <row r="36" spans="1:13" ht="16.5" customHeight="1" x14ac:dyDescent="0.2">
      <c r="A36" s="172"/>
      <c r="B36" s="170" t="s">
        <v>183</v>
      </c>
      <c r="C36" s="171">
        <f>SUM(C29:C34)</f>
        <v>68106099.847096786</v>
      </c>
      <c r="D36" s="18"/>
      <c r="E36" s="18"/>
      <c r="F36" s="18"/>
      <c r="G36" s="18"/>
    </row>
    <row r="37" spans="1:13" ht="16.5" customHeight="1" x14ac:dyDescent="0.2">
      <c r="B37" s="72" t="s">
        <v>110</v>
      </c>
      <c r="C37" s="17"/>
      <c r="D37" s="18"/>
      <c r="E37" s="18"/>
      <c r="F37" s="18"/>
      <c r="G37" s="18"/>
    </row>
    <row r="38" spans="1:13" ht="16.5" customHeight="1" x14ac:dyDescent="0.2">
      <c r="A38" s="29">
        <v>14</v>
      </c>
      <c r="B38" s="29" t="s">
        <v>38</v>
      </c>
      <c r="C38" s="17"/>
      <c r="D38" s="18"/>
      <c r="E38" s="18"/>
      <c r="F38" s="18"/>
      <c r="G38" s="18"/>
    </row>
    <row r="39" spans="1:13" ht="16.5" customHeight="1" x14ac:dyDescent="0.2">
      <c r="A39" s="29">
        <v>15</v>
      </c>
      <c r="B39" s="29" t="s">
        <v>39</v>
      </c>
      <c r="C39" s="17"/>
      <c r="D39" s="18"/>
      <c r="E39" s="18"/>
      <c r="F39" s="18"/>
      <c r="G39" s="18"/>
    </row>
    <row r="40" spans="1:13" ht="16.5" customHeight="1" x14ac:dyDescent="0.2">
      <c r="A40" s="102">
        <v>16</v>
      </c>
      <c r="B40" s="102" t="s">
        <v>40</v>
      </c>
      <c r="C40" s="103">
        <f>C35+C38+C39</f>
        <v>78491869.960281327</v>
      </c>
      <c r="D40" s="18"/>
      <c r="E40" s="18"/>
      <c r="F40" s="18"/>
      <c r="G40" s="18"/>
    </row>
    <row r="41" spans="1:13" ht="16.5" customHeight="1" x14ac:dyDescent="0.2">
      <c r="A41" s="29"/>
      <c r="B41" s="34" t="s">
        <v>41</v>
      </c>
      <c r="C41" s="17"/>
      <c r="D41" s="18"/>
      <c r="E41" s="18"/>
      <c r="F41" s="18"/>
      <c r="G41" s="18"/>
    </row>
    <row r="42" spans="1:13" ht="16.5" customHeight="1" x14ac:dyDescent="0.2">
      <c r="A42" s="29">
        <v>17</v>
      </c>
      <c r="B42" s="29" t="s">
        <v>42</v>
      </c>
      <c r="C42" s="17"/>
      <c r="D42" s="18"/>
      <c r="E42" s="18"/>
      <c r="F42" s="18"/>
      <c r="G42" s="18"/>
    </row>
    <row r="43" spans="1:13" ht="16.5" customHeight="1" x14ac:dyDescent="0.2">
      <c r="A43" s="82">
        <v>18</v>
      </c>
      <c r="B43" s="102" t="s">
        <v>43</v>
      </c>
      <c r="C43" s="103">
        <f>C40-C42</f>
        <v>78491869.960281327</v>
      </c>
      <c r="D43" s="18"/>
      <c r="E43" s="18"/>
      <c r="F43" s="18"/>
      <c r="G43" s="18"/>
    </row>
    <row r="45" spans="1:13" s="4" customFormat="1" x14ac:dyDescent="0.2">
      <c r="C45" s="151"/>
      <c r="D45" s="36"/>
      <c r="E45" s="36"/>
      <c r="F45" s="36"/>
      <c r="G45" s="36"/>
      <c r="L45" s="114"/>
      <c r="M45" s="111"/>
    </row>
    <row r="46" spans="1:13" x14ac:dyDescent="0.2">
      <c r="C46" s="37"/>
      <c r="D46" s="37"/>
      <c r="E46" s="37"/>
      <c r="F46" s="37"/>
      <c r="G46" s="37"/>
    </row>
    <row r="47" spans="1:13" x14ac:dyDescent="0.2">
      <c r="D47" s="38"/>
      <c r="E47" s="38"/>
      <c r="F47" s="38"/>
      <c r="G47" s="38"/>
    </row>
    <row r="48" spans="1:13" x14ac:dyDescent="0.2">
      <c r="C48" s="2" t="s">
        <v>44</v>
      </c>
    </row>
    <row r="57" spans="3:3" x14ac:dyDescent="0.2">
      <c r="C57" s="112"/>
    </row>
  </sheetData>
  <printOptions horizontalCentered="1"/>
  <pageMargins left="0.24" right="0.21" top="0.45" bottom="0.28000000000000003" header="0.38" footer="0.05"/>
  <pageSetup paperSize="9" scale="74" fitToHeight="2" orientation="landscape" r:id="rId1"/>
  <headerFooter>
    <oddHeader>&amp;R&amp;P/&amp;N</oddHeader>
    <oddFooter>&amp;L&amp;F&amp;C&amp;A&amp;R&amp;D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99"/>
  <sheetViews>
    <sheetView zoomScaleNormal="100" workbookViewId="0">
      <pane xSplit="2" ySplit="4" topLeftCell="C26" activePane="bottomRight" state="frozen"/>
      <selection pane="topRight" activeCell="C1" sqref="C1"/>
      <selection pane="bottomLeft" activeCell="A5" sqref="A5"/>
      <selection pane="bottomRight" activeCell="B38" sqref="B38"/>
    </sheetView>
  </sheetViews>
  <sheetFormatPr defaultRowHeight="15" x14ac:dyDescent="0.25"/>
  <cols>
    <col min="1" max="1" width="7.85546875" style="2" customWidth="1"/>
    <col min="2" max="2" width="47.42578125" style="39" customWidth="1"/>
    <col min="3" max="3" width="19" style="40" customWidth="1"/>
    <col min="4" max="4" width="18.42578125" style="41" customWidth="1"/>
    <col min="5" max="5" width="10" style="42" bestFit="1" customWidth="1"/>
    <col min="6" max="6" width="9.140625" style="42"/>
    <col min="7" max="7" width="12.7109375" style="42" bestFit="1" customWidth="1"/>
    <col min="8" max="16384" width="9.140625" style="39"/>
  </cols>
  <sheetData>
    <row r="2" spans="1:7" ht="15.75" thickBot="1" x14ac:dyDescent="0.3">
      <c r="A2" s="2" t="s">
        <v>171</v>
      </c>
    </row>
    <row r="3" spans="1:7" ht="15.75" thickBot="1" x14ac:dyDescent="0.3">
      <c r="A3" s="43"/>
      <c r="B3" s="44"/>
      <c r="C3" s="169" t="s">
        <v>172</v>
      </c>
      <c r="D3" s="45"/>
    </row>
    <row r="4" spans="1:7" s="50" customFormat="1" ht="14.25" x14ac:dyDescent="0.2">
      <c r="A4" s="46"/>
      <c r="B4" s="47"/>
      <c r="C4" s="48"/>
      <c r="D4" s="45"/>
      <c r="E4" s="49"/>
      <c r="F4" s="49"/>
      <c r="G4" s="49"/>
    </row>
    <row r="5" spans="1:7" x14ac:dyDescent="0.25">
      <c r="C5" s="51"/>
      <c r="D5" s="52"/>
    </row>
    <row r="6" spans="1:7" x14ac:dyDescent="0.25">
      <c r="A6" s="35">
        <v>1</v>
      </c>
      <c r="B6" s="53" t="s">
        <v>47</v>
      </c>
      <c r="C6" s="85">
        <f>SUM(C7:C9)</f>
        <v>317401111.73790336</v>
      </c>
      <c r="D6" s="52"/>
      <c r="G6" s="42">
        <v>316847122.02405542</v>
      </c>
    </row>
    <row r="7" spans="1:7" x14ac:dyDescent="0.25">
      <c r="A7" s="35">
        <v>1.1000000000000001</v>
      </c>
      <c r="B7" s="54" t="s">
        <v>48</v>
      </c>
      <c r="C7" s="51">
        <v>4126334.7379033566</v>
      </c>
      <c r="D7" s="52"/>
      <c r="G7" s="42">
        <v>30726247.364055395</v>
      </c>
    </row>
    <row r="8" spans="1:7" x14ac:dyDescent="0.25">
      <c r="A8" s="35">
        <v>1.2</v>
      </c>
      <c r="B8" s="54" t="s">
        <v>49</v>
      </c>
      <c r="C8" s="51">
        <v>313262300</v>
      </c>
      <c r="D8" s="52"/>
      <c r="G8" s="42">
        <v>277888756.65999997</v>
      </c>
    </row>
    <row r="9" spans="1:7" x14ac:dyDescent="0.25">
      <c r="A9" s="35">
        <v>1.3</v>
      </c>
      <c r="B9" s="54" t="s">
        <v>50</v>
      </c>
      <c r="C9" s="51">
        <v>12477</v>
      </c>
      <c r="D9" s="52"/>
      <c r="G9" s="42">
        <v>8232118</v>
      </c>
    </row>
    <row r="10" spans="1:7" x14ac:dyDescent="0.25">
      <c r="A10" s="35"/>
      <c r="B10" s="54"/>
      <c r="C10" s="51"/>
      <c r="D10" s="52"/>
      <c r="E10" s="42">
        <v>286120875</v>
      </c>
    </row>
    <row r="11" spans="1:7" x14ac:dyDescent="0.25">
      <c r="A11" s="35"/>
      <c r="B11" s="55" t="s">
        <v>51</v>
      </c>
      <c r="C11" s="92"/>
      <c r="D11" s="52"/>
    </row>
    <row r="12" spans="1:7" x14ac:dyDescent="0.25">
      <c r="A12" s="56">
        <v>2.1</v>
      </c>
      <c r="B12" s="54"/>
      <c r="C12" s="51"/>
      <c r="D12" s="52"/>
    </row>
    <row r="13" spans="1:7" x14ac:dyDescent="0.25">
      <c r="A13" s="56">
        <v>2.2000000000000002</v>
      </c>
      <c r="B13" s="54"/>
      <c r="C13" s="51"/>
      <c r="D13" s="52"/>
    </row>
    <row r="14" spans="1:7" x14ac:dyDescent="0.25">
      <c r="A14" s="35"/>
      <c r="B14" s="55" t="s">
        <v>12</v>
      </c>
      <c r="C14" s="85">
        <f>C15+C16</f>
        <v>488535696</v>
      </c>
      <c r="D14" s="52"/>
    </row>
    <row r="15" spans="1:7" s="91" customFormat="1" x14ac:dyDescent="0.25">
      <c r="A15" s="86">
        <v>3.1</v>
      </c>
      <c r="B15" s="87" t="s">
        <v>52</v>
      </c>
      <c r="C15" s="88">
        <v>493470400</v>
      </c>
      <c r="D15" s="89"/>
      <c r="E15" s="90"/>
      <c r="F15" s="90"/>
      <c r="G15" s="90"/>
    </row>
    <row r="16" spans="1:7" s="80" customFormat="1" x14ac:dyDescent="0.25">
      <c r="A16" s="75">
        <v>3.2</v>
      </c>
      <c r="B16" s="76" t="s">
        <v>53</v>
      </c>
      <c r="C16" s="77">
        <v>-4934704</v>
      </c>
      <c r="D16" s="78"/>
      <c r="E16" s="79"/>
      <c r="F16" s="79"/>
      <c r="G16" s="79"/>
    </row>
    <row r="17" spans="1:4" x14ac:dyDescent="0.25">
      <c r="A17" s="35"/>
      <c r="B17" s="54"/>
      <c r="C17" s="51"/>
      <c r="D17" s="52"/>
    </row>
    <row r="18" spans="1:4" x14ac:dyDescent="0.25">
      <c r="A18" s="35">
        <v>4</v>
      </c>
      <c r="B18" s="55" t="s">
        <v>54</v>
      </c>
      <c r="C18" s="85"/>
      <c r="D18" s="52"/>
    </row>
    <row r="19" spans="1:4" x14ac:dyDescent="0.25">
      <c r="A19" s="35">
        <v>4.0999999999999996</v>
      </c>
      <c r="B19" s="55"/>
      <c r="C19" s="51"/>
      <c r="D19" s="52"/>
    </row>
    <row r="20" spans="1:4" x14ac:dyDescent="0.25">
      <c r="A20" s="35">
        <v>4.2</v>
      </c>
      <c r="B20" s="55"/>
      <c r="C20" s="51"/>
      <c r="D20" s="52"/>
    </row>
    <row r="21" spans="1:4" x14ac:dyDescent="0.25">
      <c r="A21" s="35">
        <v>5</v>
      </c>
      <c r="B21" s="55" t="s">
        <v>55</v>
      </c>
      <c r="C21" s="92"/>
      <c r="D21" s="52"/>
    </row>
    <row r="22" spans="1:4" x14ac:dyDescent="0.25">
      <c r="A22" s="35">
        <v>5.0999999999999996</v>
      </c>
      <c r="B22" s="55"/>
      <c r="C22" s="51"/>
      <c r="D22" s="52"/>
    </row>
    <row r="23" spans="1:4" x14ac:dyDescent="0.25">
      <c r="A23" s="35">
        <v>5.2</v>
      </c>
      <c r="B23" s="55"/>
      <c r="C23" s="51"/>
      <c r="D23" s="52"/>
    </row>
    <row r="24" spans="1:4" x14ac:dyDescent="0.25">
      <c r="A24" s="35">
        <v>6</v>
      </c>
      <c r="B24" s="55" t="s">
        <v>56</v>
      </c>
      <c r="C24" s="85">
        <f t="shared" ref="C24" si="0">C25+C28+C32</f>
        <v>4134967.333333333</v>
      </c>
      <c r="D24" s="52"/>
    </row>
    <row r="25" spans="1:4" x14ac:dyDescent="0.25">
      <c r="A25" s="35">
        <v>6.1</v>
      </c>
      <c r="B25" s="55" t="s">
        <v>57</v>
      </c>
      <c r="C25" s="51">
        <f>SUM(C26:C27)</f>
        <v>0</v>
      </c>
      <c r="D25" s="52"/>
    </row>
    <row r="26" spans="1:4" x14ac:dyDescent="0.25">
      <c r="A26" s="59" t="s">
        <v>58</v>
      </c>
      <c r="B26" s="58" t="s">
        <v>59</v>
      </c>
      <c r="C26" s="51"/>
      <c r="D26" s="52"/>
    </row>
    <row r="27" spans="1:4" x14ac:dyDescent="0.25">
      <c r="A27" s="59" t="s">
        <v>60</v>
      </c>
      <c r="B27" s="58" t="s">
        <v>61</v>
      </c>
      <c r="C27" s="51"/>
      <c r="D27" s="52"/>
    </row>
    <row r="28" spans="1:4" x14ac:dyDescent="0.25">
      <c r="A28" s="35">
        <v>6.2</v>
      </c>
      <c r="B28" s="60" t="s">
        <v>62</v>
      </c>
      <c r="C28" s="51">
        <f>SUM(C29:C30)</f>
        <v>0</v>
      </c>
      <c r="D28" s="52"/>
    </row>
    <row r="29" spans="1:4" x14ac:dyDescent="0.25">
      <c r="A29" s="59" t="s">
        <v>63</v>
      </c>
      <c r="B29" s="58" t="s">
        <v>62</v>
      </c>
      <c r="C29" s="51"/>
      <c r="D29" s="52"/>
    </row>
    <row r="30" spans="1:4" x14ac:dyDescent="0.25">
      <c r="A30" s="59" t="s">
        <v>64</v>
      </c>
      <c r="B30" s="58" t="s">
        <v>61</v>
      </c>
      <c r="C30" s="51"/>
      <c r="D30" s="52"/>
    </row>
    <row r="31" spans="1:4" x14ac:dyDescent="0.25">
      <c r="A31" s="35"/>
      <c r="B31" s="58"/>
      <c r="C31" s="51"/>
      <c r="D31" s="52"/>
    </row>
    <row r="32" spans="1:4" x14ac:dyDescent="0.25">
      <c r="A32" s="59">
        <v>6.3</v>
      </c>
      <c r="B32" s="60" t="s">
        <v>65</v>
      </c>
      <c r="C32" s="73">
        <f t="shared" ref="C32" si="1">C33+C34</f>
        <v>4134967.333333333</v>
      </c>
      <c r="D32" s="52"/>
    </row>
    <row r="33" spans="1:7" x14ac:dyDescent="0.25">
      <c r="A33" s="59" t="s">
        <v>66</v>
      </c>
      <c r="B33" s="58" t="s">
        <v>67</v>
      </c>
      <c r="C33" s="51">
        <v>10240000</v>
      </c>
      <c r="D33" s="52"/>
    </row>
    <row r="34" spans="1:7" s="80" customFormat="1" x14ac:dyDescent="0.25">
      <c r="A34" s="81" t="s">
        <v>68</v>
      </c>
      <c r="B34" s="76" t="s">
        <v>61</v>
      </c>
      <c r="C34" s="77">
        <v>-6105032.666666667</v>
      </c>
      <c r="D34" s="78"/>
      <c r="E34" s="79"/>
      <c r="F34" s="79"/>
      <c r="G34" s="79"/>
    </row>
    <row r="35" spans="1:7" x14ac:dyDescent="0.25">
      <c r="A35" s="59"/>
      <c r="B35" s="53"/>
      <c r="C35" s="51"/>
      <c r="D35" s="52"/>
    </row>
    <row r="36" spans="1:7" x14ac:dyDescent="0.25">
      <c r="A36" s="74">
        <v>7</v>
      </c>
      <c r="B36" s="60" t="s">
        <v>69</v>
      </c>
      <c r="C36" s="85">
        <f>C37</f>
        <v>13020</v>
      </c>
      <c r="D36" s="52"/>
    </row>
    <row r="37" spans="1:7" x14ac:dyDescent="0.25">
      <c r="A37" s="59">
        <v>7.1</v>
      </c>
      <c r="B37" s="58" t="s">
        <v>69</v>
      </c>
      <c r="C37" s="51">
        <v>13020</v>
      </c>
      <c r="D37" s="52"/>
    </row>
    <row r="38" spans="1:7" x14ac:dyDescent="0.25">
      <c r="A38" s="59"/>
      <c r="B38" s="58"/>
      <c r="C38" s="51"/>
      <c r="D38" s="52"/>
    </row>
    <row r="39" spans="1:7" x14ac:dyDescent="0.25">
      <c r="A39" s="82"/>
      <c r="B39" s="83" t="s">
        <v>70</v>
      </c>
      <c r="C39" s="84">
        <f>C6+C11+C14+C18+C21+C24+C36</f>
        <v>810084795.07123673</v>
      </c>
      <c r="D39" s="52"/>
      <c r="G39" s="42">
        <v>0</v>
      </c>
    </row>
    <row r="40" spans="1:7" x14ac:dyDescent="0.25">
      <c r="A40" s="35"/>
      <c r="B40" s="54"/>
      <c r="C40" s="51"/>
      <c r="D40" s="52"/>
      <c r="G40" s="42">
        <v>0</v>
      </c>
    </row>
    <row r="41" spans="1:7" x14ac:dyDescent="0.25">
      <c r="A41" s="35"/>
      <c r="B41" s="55" t="s">
        <v>71</v>
      </c>
      <c r="C41" s="51"/>
      <c r="D41" s="52"/>
    </row>
    <row r="42" spans="1:7" x14ac:dyDescent="0.25">
      <c r="A42" s="35">
        <v>8</v>
      </c>
      <c r="B42" s="55" t="s">
        <v>72</v>
      </c>
      <c r="C42" s="88"/>
      <c r="D42" s="52"/>
    </row>
    <row r="43" spans="1:7" x14ac:dyDescent="0.25">
      <c r="A43" s="35">
        <v>8.1</v>
      </c>
      <c r="B43" s="58" t="s">
        <v>73</v>
      </c>
      <c r="C43" s="51">
        <v>174557541</v>
      </c>
      <c r="D43" s="52"/>
    </row>
    <row r="44" spans="1:7" x14ac:dyDescent="0.25">
      <c r="A44" s="35">
        <v>8.1999999999999993</v>
      </c>
      <c r="B44" s="58" t="s">
        <v>74</v>
      </c>
      <c r="C44" s="51"/>
      <c r="D44" s="52"/>
    </row>
    <row r="45" spans="1:7" x14ac:dyDescent="0.25">
      <c r="A45" s="59" t="s">
        <v>75</v>
      </c>
      <c r="B45" s="58" t="s">
        <v>76</v>
      </c>
      <c r="C45" s="51"/>
      <c r="D45" s="52"/>
    </row>
    <row r="46" spans="1:7" x14ac:dyDescent="0.25">
      <c r="A46" s="59" t="s">
        <v>77</v>
      </c>
      <c r="B46" s="58" t="s">
        <v>78</v>
      </c>
      <c r="C46" s="51"/>
      <c r="D46" s="52"/>
    </row>
    <row r="47" spans="1:7" x14ac:dyDescent="0.25">
      <c r="A47" s="59" t="s">
        <v>79</v>
      </c>
      <c r="B47" s="58" t="s">
        <v>80</v>
      </c>
      <c r="C47" s="51"/>
      <c r="D47" s="52"/>
    </row>
    <row r="48" spans="1:7" x14ac:dyDescent="0.25">
      <c r="A48" s="59" t="s">
        <v>81</v>
      </c>
      <c r="B48" s="58" t="s">
        <v>82</v>
      </c>
      <c r="C48" s="51"/>
      <c r="D48" s="52"/>
    </row>
    <row r="49" spans="1:7" s="91" customFormat="1" x14ac:dyDescent="0.25">
      <c r="A49" s="35">
        <v>9</v>
      </c>
      <c r="B49" s="60" t="s">
        <v>83</v>
      </c>
      <c r="C49" s="88"/>
      <c r="D49" s="89"/>
      <c r="E49" s="90"/>
      <c r="F49" s="90"/>
      <c r="G49" s="90"/>
    </row>
    <row r="50" spans="1:7" s="91" customFormat="1" x14ac:dyDescent="0.25">
      <c r="A50" s="56">
        <v>9.1</v>
      </c>
      <c r="B50" s="58">
        <v>9.1</v>
      </c>
      <c r="C50" s="88"/>
      <c r="D50" s="89"/>
      <c r="E50" s="90"/>
      <c r="F50" s="90"/>
      <c r="G50" s="90"/>
    </row>
    <row r="51" spans="1:7" s="91" customFormat="1" x14ac:dyDescent="0.25">
      <c r="A51" s="35">
        <v>10</v>
      </c>
      <c r="B51" s="60" t="s">
        <v>84</v>
      </c>
      <c r="C51" s="88"/>
      <c r="D51" s="89"/>
      <c r="E51" s="90"/>
      <c r="F51" s="90"/>
      <c r="G51" s="90"/>
    </row>
    <row r="52" spans="1:7" s="91" customFormat="1" x14ac:dyDescent="0.25">
      <c r="A52" s="35">
        <v>10.1</v>
      </c>
      <c r="B52" s="58" t="s">
        <v>85</v>
      </c>
      <c r="C52" s="88">
        <v>1139277</v>
      </c>
      <c r="D52" s="89"/>
      <c r="E52" s="90"/>
      <c r="F52" s="90"/>
      <c r="G52" s="90"/>
    </row>
    <row r="53" spans="1:7" s="91" customFormat="1" x14ac:dyDescent="0.25">
      <c r="A53" s="35">
        <v>11</v>
      </c>
      <c r="B53" s="60" t="s">
        <v>86</v>
      </c>
      <c r="C53" s="88"/>
      <c r="D53" s="89"/>
      <c r="E53" s="90"/>
      <c r="F53" s="90"/>
      <c r="G53" s="90"/>
    </row>
    <row r="54" spans="1:7" s="91" customFormat="1" x14ac:dyDescent="0.25">
      <c r="A54" s="35">
        <v>11.1</v>
      </c>
      <c r="B54" s="58" t="s">
        <v>87</v>
      </c>
      <c r="C54" s="88">
        <v>34972630.910000026</v>
      </c>
      <c r="D54" s="89"/>
      <c r="E54" s="90"/>
      <c r="F54" s="90"/>
      <c r="G54" s="90"/>
    </row>
    <row r="55" spans="1:7" s="91" customFormat="1" x14ac:dyDescent="0.25">
      <c r="A55" s="35">
        <v>12</v>
      </c>
      <c r="B55" s="60" t="s">
        <v>88</v>
      </c>
      <c r="C55" s="88"/>
      <c r="D55" s="89"/>
      <c r="E55" s="90"/>
      <c r="F55" s="90"/>
      <c r="G55" s="90"/>
    </row>
    <row r="56" spans="1:7" x14ac:dyDescent="0.25">
      <c r="A56" s="35">
        <v>12.1</v>
      </c>
      <c r="B56" s="58" t="s">
        <v>89</v>
      </c>
      <c r="C56" s="51"/>
      <c r="D56" s="52"/>
    </row>
    <row r="57" spans="1:7" x14ac:dyDescent="0.25">
      <c r="A57" s="35">
        <v>12.2</v>
      </c>
      <c r="B57" s="58" t="s">
        <v>90</v>
      </c>
      <c r="C57" s="51"/>
      <c r="D57" s="52"/>
    </row>
    <row r="58" spans="1:7" x14ac:dyDescent="0.25">
      <c r="A58" s="35"/>
      <c r="B58" s="58"/>
      <c r="C58" s="51"/>
      <c r="D58" s="52"/>
    </row>
    <row r="59" spans="1:7" x14ac:dyDescent="0.25">
      <c r="A59" s="35">
        <v>13</v>
      </c>
      <c r="B59" s="60" t="s">
        <v>91</v>
      </c>
      <c r="C59" s="51"/>
      <c r="D59" s="52"/>
    </row>
    <row r="60" spans="1:7" x14ac:dyDescent="0.25">
      <c r="A60" s="35"/>
      <c r="B60" s="58"/>
      <c r="C60" s="51"/>
      <c r="D60" s="52"/>
      <c r="G60" s="42">
        <v>49818207</v>
      </c>
    </row>
    <row r="61" spans="1:7" x14ac:dyDescent="0.25">
      <c r="A61" s="35">
        <v>14</v>
      </c>
      <c r="B61" s="60" t="s">
        <v>92</v>
      </c>
      <c r="C61" s="51"/>
      <c r="D61" s="52"/>
      <c r="G61" s="42">
        <v>14362677</v>
      </c>
    </row>
    <row r="62" spans="1:7" x14ac:dyDescent="0.25">
      <c r="A62" s="35"/>
      <c r="B62" s="58"/>
      <c r="C62" s="51"/>
      <c r="D62" s="52"/>
      <c r="G62" s="42">
        <v>11588100</v>
      </c>
    </row>
    <row r="63" spans="1:7" x14ac:dyDescent="0.25">
      <c r="A63" s="35">
        <v>15</v>
      </c>
      <c r="B63" s="60" t="s">
        <v>93</v>
      </c>
      <c r="C63" s="51"/>
      <c r="D63" s="52"/>
      <c r="G63" s="42">
        <v>15970800</v>
      </c>
    </row>
    <row r="64" spans="1:7" x14ac:dyDescent="0.25">
      <c r="A64" s="35">
        <v>15.1</v>
      </c>
      <c r="B64" s="58" t="s">
        <v>94</v>
      </c>
      <c r="C64" s="51"/>
      <c r="D64" s="52"/>
      <c r="G64" s="42">
        <v>3499680</v>
      </c>
    </row>
    <row r="65" spans="1:7" x14ac:dyDescent="0.25">
      <c r="A65" s="35"/>
      <c r="B65" s="58"/>
      <c r="C65" s="51"/>
      <c r="D65" s="52"/>
    </row>
    <row r="66" spans="1:7" x14ac:dyDescent="0.25">
      <c r="A66" s="35"/>
      <c r="B66" s="60" t="s">
        <v>95</v>
      </c>
      <c r="C66" s="73">
        <f>SUM(C43:C64)</f>
        <v>210669448.91000003</v>
      </c>
      <c r="D66" s="61"/>
    </row>
    <row r="67" spans="1:7" x14ac:dyDescent="0.25">
      <c r="A67" s="35"/>
      <c r="B67" s="58"/>
      <c r="C67" s="51"/>
      <c r="D67" s="52"/>
    </row>
    <row r="68" spans="1:7" x14ac:dyDescent="0.25">
      <c r="A68" s="35"/>
      <c r="B68" s="60" t="s">
        <v>96</v>
      </c>
      <c r="C68" s="51"/>
      <c r="D68" s="52"/>
    </row>
    <row r="69" spans="1:7" x14ac:dyDescent="0.25">
      <c r="A69" s="56">
        <v>16.100000000000001</v>
      </c>
      <c r="B69" s="58" t="s">
        <v>97</v>
      </c>
      <c r="C69" s="51"/>
      <c r="D69" s="52"/>
    </row>
    <row r="70" spans="1:7" x14ac:dyDescent="0.25">
      <c r="A70" s="56">
        <v>16.2</v>
      </c>
      <c r="B70" s="58" t="s">
        <v>98</v>
      </c>
      <c r="C70" s="51"/>
      <c r="D70" s="52"/>
    </row>
    <row r="71" spans="1:7" x14ac:dyDescent="0.25">
      <c r="A71" s="56">
        <v>16.3</v>
      </c>
      <c r="B71" s="62" t="s">
        <v>99</v>
      </c>
      <c r="C71" s="51"/>
      <c r="D71" s="52"/>
    </row>
    <row r="72" spans="1:7" x14ac:dyDescent="0.25">
      <c r="A72" s="56">
        <v>16.399999999999999</v>
      </c>
      <c r="B72" s="58" t="s">
        <v>100</v>
      </c>
      <c r="C72" s="51">
        <v>46381803</v>
      </c>
      <c r="D72" s="61"/>
    </row>
    <row r="73" spans="1:7" x14ac:dyDescent="0.25">
      <c r="A73" s="56">
        <v>16.5</v>
      </c>
      <c r="B73" s="58" t="s">
        <v>101</v>
      </c>
      <c r="C73" s="51"/>
      <c r="D73" s="52"/>
    </row>
    <row r="74" spans="1:7" x14ac:dyDescent="0.25">
      <c r="A74" s="56">
        <v>16.600000000000001</v>
      </c>
      <c r="B74" s="58" t="s">
        <v>102</v>
      </c>
      <c r="C74" s="51"/>
      <c r="D74" s="52"/>
    </row>
    <row r="75" spans="1:7" x14ac:dyDescent="0.25">
      <c r="A75" s="56">
        <v>16.7</v>
      </c>
      <c r="B75" s="58" t="s">
        <v>103</v>
      </c>
      <c r="C75" s="51">
        <v>67759852.560042769</v>
      </c>
      <c r="D75" s="61"/>
    </row>
    <row r="76" spans="1:7" x14ac:dyDescent="0.25">
      <c r="A76" s="56">
        <v>16.8</v>
      </c>
      <c r="B76" s="60" t="s">
        <v>104</v>
      </c>
      <c r="C76" s="51"/>
      <c r="D76" s="52"/>
    </row>
    <row r="77" spans="1:7" x14ac:dyDescent="0.25">
      <c r="A77" s="56">
        <v>16.899999999999999</v>
      </c>
      <c r="B77" s="60" t="s">
        <v>105</v>
      </c>
      <c r="C77" s="51"/>
      <c r="D77" s="52"/>
    </row>
    <row r="78" spans="1:7" x14ac:dyDescent="0.25">
      <c r="A78" s="63">
        <v>16.100000000000001</v>
      </c>
      <c r="B78" s="64" t="s">
        <v>106</v>
      </c>
      <c r="C78" s="51">
        <v>78491869.802735478</v>
      </c>
      <c r="D78" s="61"/>
    </row>
    <row r="79" spans="1:7" x14ac:dyDescent="0.25">
      <c r="A79" s="65">
        <v>16.11</v>
      </c>
      <c r="B79" s="66" t="s">
        <v>107</v>
      </c>
      <c r="C79" s="57">
        <v>406781821</v>
      </c>
      <c r="D79" s="61"/>
    </row>
    <row r="80" spans="1:7" x14ac:dyDescent="0.25">
      <c r="A80" s="35"/>
      <c r="B80" s="54" t="s">
        <v>108</v>
      </c>
      <c r="C80" s="51">
        <f t="shared" ref="C80" si="2">SUM(C69:C79)</f>
        <v>599415346.36277819</v>
      </c>
      <c r="D80" s="61"/>
      <c r="G80" s="42">
        <v>4396950</v>
      </c>
    </row>
    <row r="81" spans="1:7" x14ac:dyDescent="0.25">
      <c r="A81" s="35"/>
      <c r="B81" s="54"/>
      <c r="C81" s="51"/>
      <c r="D81" s="61"/>
    </row>
    <row r="82" spans="1:7" x14ac:dyDescent="0.25">
      <c r="A82" s="94"/>
      <c r="B82" s="95" t="s">
        <v>109</v>
      </c>
      <c r="C82" s="93">
        <f>C66+C80</f>
        <v>810084795.27277827</v>
      </c>
      <c r="D82" s="61"/>
      <c r="G82" s="42">
        <v>-14100565.046666667</v>
      </c>
    </row>
    <row r="83" spans="1:7" x14ac:dyDescent="0.25">
      <c r="A83" s="35"/>
      <c r="B83" s="54"/>
      <c r="C83" s="51"/>
      <c r="D83" s="52"/>
      <c r="G83" s="42">
        <v>-14100565.046666667</v>
      </c>
    </row>
    <row r="84" spans="1:7" x14ac:dyDescent="0.25">
      <c r="A84" s="67"/>
      <c r="B84" s="68"/>
      <c r="C84" s="69"/>
      <c r="D84" s="52"/>
    </row>
    <row r="87" spans="1:7" x14ac:dyDescent="0.25">
      <c r="C87" s="40" t="s">
        <v>45</v>
      </c>
    </row>
    <row r="88" spans="1:7" x14ac:dyDescent="0.25">
      <c r="C88" s="40" t="s">
        <v>46</v>
      </c>
    </row>
    <row r="91" spans="1:7" x14ac:dyDescent="0.25">
      <c r="B91" s="39" t="s">
        <v>175</v>
      </c>
      <c r="C91" s="40">
        <v>465365800</v>
      </c>
    </row>
    <row r="92" spans="1:7" x14ac:dyDescent="0.25">
      <c r="B92" s="39" t="s">
        <v>176</v>
      </c>
      <c r="C92" s="40">
        <v>493470400</v>
      </c>
    </row>
    <row r="93" spans="1:7" x14ac:dyDescent="0.25">
      <c r="B93" s="39" t="s">
        <v>177</v>
      </c>
      <c r="C93" s="40">
        <f>SUM(C91:C92)</f>
        <v>958836200</v>
      </c>
    </row>
    <row r="94" spans="1:7" x14ac:dyDescent="0.25">
      <c r="B94" s="39" t="s">
        <v>178</v>
      </c>
      <c r="C94" s="166">
        <f>C93/2</f>
        <v>479418100</v>
      </c>
    </row>
    <row r="96" spans="1:7" x14ac:dyDescent="0.25">
      <c r="B96" s="39" t="s">
        <v>179</v>
      </c>
      <c r="C96" s="40">
        <v>8981000</v>
      </c>
    </row>
    <row r="97" spans="2:3" x14ac:dyDescent="0.25">
      <c r="B97" s="39" t="s">
        <v>180</v>
      </c>
      <c r="C97" s="40">
        <v>10240000</v>
      </c>
    </row>
    <row r="98" spans="2:3" x14ac:dyDescent="0.25">
      <c r="B98" s="39" t="s">
        <v>181</v>
      </c>
      <c r="C98" s="40">
        <f>SUM(C96:C97)</f>
        <v>19221000</v>
      </c>
    </row>
    <row r="99" spans="2:3" x14ac:dyDescent="0.25">
      <c r="B99" s="39" t="s">
        <v>182</v>
      </c>
      <c r="C99" s="166">
        <f>C98/2</f>
        <v>9610500</v>
      </c>
    </row>
  </sheetData>
  <pageMargins left="0.75" right="0.25" top="0.5" bottom="0.25" header="0.3" footer="0.3"/>
  <pageSetup scale="48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5"/>
  <sheetViews>
    <sheetView tabSelected="1" workbookViewId="0">
      <pane xSplit="6" ySplit="5" topLeftCell="G6" activePane="bottomRight" state="frozen"/>
      <selection pane="topRight" activeCell="G1" sqref="G1"/>
      <selection pane="bottomLeft" activeCell="A6" sqref="A6"/>
      <selection pane="bottomRight" activeCell="F8" sqref="F8"/>
    </sheetView>
  </sheetViews>
  <sheetFormatPr defaultRowHeight="12.75" x14ac:dyDescent="0.2"/>
  <cols>
    <col min="1" max="1" width="27.28515625" style="132" customWidth="1"/>
    <col min="2" max="2" width="29.28515625" style="132" bestFit="1" customWidth="1"/>
    <col min="3" max="3" width="24" style="132" bestFit="1" customWidth="1"/>
    <col min="4" max="4" width="9.140625" style="132"/>
    <col min="5" max="5" width="14" style="132" bestFit="1" customWidth="1"/>
    <col min="6" max="6" width="11.28515625" style="132" bestFit="1" customWidth="1"/>
    <col min="7" max="7" width="15.7109375" style="132" customWidth="1"/>
    <col min="8" max="16384" width="9.140625" style="132"/>
  </cols>
  <sheetData>
    <row r="1" spans="1:7" s="117" customFormat="1" x14ac:dyDescent="0.2"/>
    <row r="2" spans="1:7" s="117" customFormat="1" x14ac:dyDescent="0.2">
      <c r="A2" s="118" t="s">
        <v>111</v>
      </c>
    </row>
    <row r="3" spans="1:7" s="117" customFormat="1" x14ac:dyDescent="0.2"/>
    <row r="4" spans="1:7" s="117" customFormat="1" x14ac:dyDescent="0.2">
      <c r="C4" s="118"/>
      <c r="G4" s="119"/>
    </row>
    <row r="5" spans="1:7" s="117" customFormat="1" x14ac:dyDescent="0.2">
      <c r="G5" s="120"/>
    </row>
    <row r="6" spans="1:7" s="117" customFormat="1" x14ac:dyDescent="0.2">
      <c r="A6" s="121" t="s">
        <v>112</v>
      </c>
      <c r="B6" s="122" t="s">
        <v>113</v>
      </c>
      <c r="C6" s="122"/>
      <c r="G6" s="123"/>
    </row>
    <row r="7" spans="1:7" s="117" customFormat="1" x14ac:dyDescent="0.2">
      <c r="G7" s="123"/>
    </row>
    <row r="8" spans="1:7" s="117" customFormat="1" x14ac:dyDescent="0.2">
      <c r="A8" s="124" t="s">
        <v>114</v>
      </c>
      <c r="B8" s="124"/>
      <c r="C8" s="125"/>
      <c r="D8" s="126"/>
      <c r="E8" s="147"/>
      <c r="F8" s="126"/>
      <c r="G8" s="125">
        <f>G21/G22</f>
        <v>1.9023738341739473</v>
      </c>
    </row>
    <row r="9" spans="1:7" s="117" customFormat="1" x14ac:dyDescent="0.2">
      <c r="A9" s="123" t="s">
        <v>115</v>
      </c>
      <c r="B9" s="123"/>
      <c r="C9" s="136"/>
      <c r="E9" s="148"/>
      <c r="G9" s="127">
        <f>G24/G25</f>
        <v>0.99761717023624064</v>
      </c>
    </row>
    <row r="10" spans="1:7" s="117" customFormat="1" x14ac:dyDescent="0.2">
      <c r="A10" s="124" t="s">
        <v>116</v>
      </c>
      <c r="B10" s="124"/>
      <c r="C10" s="125"/>
      <c r="D10" s="126"/>
      <c r="E10" s="147"/>
      <c r="F10" s="126"/>
      <c r="G10" s="124"/>
    </row>
    <row r="11" spans="1:7" s="117" customFormat="1" x14ac:dyDescent="0.2">
      <c r="A11" s="123" t="s">
        <v>117</v>
      </c>
      <c r="B11" s="123"/>
      <c r="C11" s="128"/>
      <c r="E11" s="148"/>
      <c r="G11" s="123"/>
    </row>
    <row r="12" spans="1:7" s="117" customFormat="1" x14ac:dyDescent="0.2">
      <c r="A12" s="123" t="s">
        <v>118</v>
      </c>
      <c r="B12" s="123"/>
      <c r="C12" s="128"/>
      <c r="E12" s="148"/>
      <c r="G12" s="123"/>
    </row>
    <row r="13" spans="1:7" s="117" customFormat="1" x14ac:dyDescent="0.2">
      <c r="A13" s="124" t="s">
        <v>119</v>
      </c>
      <c r="B13" s="124"/>
      <c r="C13" s="125"/>
      <c r="D13" s="126"/>
      <c r="E13" s="147"/>
      <c r="F13" s="126"/>
      <c r="G13" s="125">
        <f>G35/G36</f>
        <v>0.18143612233188247</v>
      </c>
    </row>
    <row r="14" spans="1:7" s="117" customFormat="1" x14ac:dyDescent="0.2">
      <c r="A14" s="123" t="s">
        <v>120</v>
      </c>
      <c r="B14" s="123"/>
      <c r="C14" s="129"/>
      <c r="E14" s="148"/>
      <c r="G14" s="127">
        <f>G38/G39</f>
        <v>0.13731165280805371</v>
      </c>
    </row>
    <row r="15" spans="1:7" s="117" customFormat="1" x14ac:dyDescent="0.2">
      <c r="A15" s="130" t="s">
        <v>121</v>
      </c>
      <c r="B15" s="124"/>
      <c r="C15" s="125"/>
      <c r="D15" s="126"/>
      <c r="E15" s="147"/>
      <c r="F15" s="126"/>
      <c r="G15" s="125">
        <f>G41/G42</f>
        <v>0.3451593316981566</v>
      </c>
    </row>
    <row r="16" spans="1:7" s="135" customFormat="1" x14ac:dyDescent="0.2">
      <c r="A16" s="142" t="s">
        <v>122</v>
      </c>
      <c r="B16" s="134"/>
      <c r="C16" s="137"/>
      <c r="E16" s="149"/>
      <c r="G16" s="139">
        <f>G44/G45</f>
        <v>481</v>
      </c>
    </row>
    <row r="17" spans="1:7" s="117" customFormat="1" x14ac:dyDescent="0.2">
      <c r="A17" s="124" t="s">
        <v>123</v>
      </c>
      <c r="B17" s="124"/>
      <c r="C17" s="138"/>
      <c r="D17" s="126"/>
      <c r="E17" s="150"/>
      <c r="F17" s="126"/>
      <c r="G17" s="140">
        <f>G47/G48</f>
        <v>41122533.333333336</v>
      </c>
    </row>
    <row r="18" spans="1:7" s="117" customFormat="1" x14ac:dyDescent="0.2">
      <c r="A18" s="123" t="s">
        <v>124</v>
      </c>
      <c r="B18" s="123"/>
      <c r="C18" s="129"/>
      <c r="E18" s="148"/>
      <c r="G18" s="141">
        <f>G51/G52</f>
        <v>9.6893399848813302E-2</v>
      </c>
    </row>
    <row r="19" spans="1:7" s="117" customFormat="1" x14ac:dyDescent="0.2">
      <c r="G19" s="141"/>
    </row>
    <row r="20" spans="1:7" s="117" customFormat="1" x14ac:dyDescent="0.2">
      <c r="G20" s="142"/>
    </row>
    <row r="21" spans="1:7" s="117" customFormat="1" x14ac:dyDescent="0.2">
      <c r="A21" s="130" t="s">
        <v>125</v>
      </c>
      <c r="B21" s="126"/>
      <c r="C21" s="126"/>
      <c r="D21" s="126"/>
      <c r="E21" s="126"/>
      <c r="F21" s="126"/>
      <c r="G21" s="143">
        <f>'P and L'!C6+'P and L'!C18</f>
        <v>165475631</v>
      </c>
    </row>
    <row r="22" spans="1:7" s="117" customFormat="1" x14ac:dyDescent="0.2">
      <c r="A22" s="131" t="s">
        <v>126</v>
      </c>
      <c r="F22" s="133"/>
      <c r="G22" s="144">
        <f>'P and L'!C10+'P and L'!C29+'P and L'!C31+'P and L'!C32+'P and L'!C33+'P and L'!C34</f>
        <v>86983761.039718658</v>
      </c>
    </row>
    <row r="23" spans="1:7" s="117" customFormat="1" x14ac:dyDescent="0.2">
      <c r="G23" s="144"/>
    </row>
    <row r="24" spans="1:7" s="117" customFormat="1" x14ac:dyDescent="0.2">
      <c r="A24" s="130" t="s">
        <v>127</v>
      </c>
      <c r="B24" s="126"/>
      <c r="C24" s="126"/>
      <c r="D24" s="126"/>
      <c r="E24" s="126"/>
      <c r="F24" s="126"/>
      <c r="G24" s="143">
        <f>G21</f>
        <v>165475631</v>
      </c>
    </row>
    <row r="25" spans="1:7" s="117" customFormat="1" x14ac:dyDescent="0.2">
      <c r="A25" s="131" t="s">
        <v>128</v>
      </c>
      <c r="G25" s="144">
        <f>G22+BS!C80*0.12+BS!C72*0.15</f>
        <v>165870873.05325204</v>
      </c>
    </row>
    <row r="26" spans="1:7" s="117" customFormat="1" x14ac:dyDescent="0.2">
      <c r="G26" s="165"/>
    </row>
    <row r="27" spans="1:7" s="117" customFormat="1" x14ac:dyDescent="0.2">
      <c r="G27" s="142"/>
    </row>
    <row r="28" spans="1:7" s="117" customFormat="1" x14ac:dyDescent="0.2">
      <c r="A28" s="130" t="s">
        <v>129</v>
      </c>
      <c r="B28" s="126"/>
      <c r="C28" s="126"/>
      <c r="D28" s="126"/>
      <c r="E28" s="126"/>
      <c r="F28" s="126"/>
      <c r="G28" s="145" t="s">
        <v>130</v>
      </c>
    </row>
    <row r="29" spans="1:7" s="117" customFormat="1" x14ac:dyDescent="0.2">
      <c r="A29" s="131" t="s">
        <v>131</v>
      </c>
      <c r="G29" s="142"/>
    </row>
    <row r="30" spans="1:7" s="117" customFormat="1" x14ac:dyDescent="0.2">
      <c r="G30" s="142"/>
    </row>
    <row r="31" spans="1:7" s="117" customFormat="1" x14ac:dyDescent="0.2">
      <c r="G31" s="142"/>
    </row>
    <row r="32" spans="1:7" s="117" customFormat="1" x14ac:dyDescent="0.2">
      <c r="A32" s="130" t="s">
        <v>132</v>
      </c>
      <c r="B32" s="126"/>
      <c r="C32" s="126"/>
      <c r="D32" s="126"/>
      <c r="E32" s="126"/>
      <c r="F32" s="126"/>
      <c r="G32" s="145" t="s">
        <v>130</v>
      </c>
    </row>
    <row r="33" spans="1:7" s="117" customFormat="1" x14ac:dyDescent="0.2">
      <c r="A33" s="131" t="s">
        <v>133</v>
      </c>
      <c r="G33" s="142"/>
    </row>
    <row r="34" spans="1:7" s="117" customFormat="1" x14ac:dyDescent="0.2">
      <c r="G34" s="142"/>
    </row>
    <row r="35" spans="1:7" s="117" customFormat="1" x14ac:dyDescent="0.2">
      <c r="A35" s="130" t="s">
        <v>134</v>
      </c>
      <c r="B35" s="126"/>
      <c r="C35" s="126"/>
      <c r="D35" s="126"/>
      <c r="E35" s="126"/>
      <c r="F35" s="126"/>
      <c r="G35" s="143">
        <f>('P and L'!C10+'P and L'!C29+'P and L'!C31+'P and L'!C32+'P and L'!C33+'P and L'!C34)</f>
        <v>86983761.039718658</v>
      </c>
    </row>
    <row r="36" spans="1:7" s="117" customFormat="1" x14ac:dyDescent="0.2">
      <c r="A36" s="131" t="s">
        <v>135</v>
      </c>
      <c r="G36" s="144">
        <f>BS!C94</f>
        <v>479418100</v>
      </c>
    </row>
    <row r="37" spans="1:7" s="117" customFormat="1" x14ac:dyDescent="0.2">
      <c r="G37" s="144"/>
    </row>
    <row r="38" spans="1:7" s="117" customFormat="1" x14ac:dyDescent="0.2">
      <c r="A38" s="130" t="s">
        <v>136</v>
      </c>
      <c r="B38" s="126"/>
      <c r="C38" s="126"/>
      <c r="D38" s="126"/>
      <c r="E38" s="126"/>
      <c r="F38" s="126"/>
      <c r="G38" s="143">
        <f>('P and L'!C29+'P and L'!C31)</f>
        <v>65829691.69709678</v>
      </c>
    </row>
    <row r="39" spans="1:7" s="117" customFormat="1" x14ac:dyDescent="0.2">
      <c r="A39" s="131" t="s">
        <v>137</v>
      </c>
      <c r="G39" s="144">
        <f>G36</f>
        <v>479418100</v>
      </c>
    </row>
    <row r="40" spans="1:7" s="117" customFormat="1" x14ac:dyDescent="0.2">
      <c r="G40" s="144"/>
    </row>
    <row r="41" spans="1:7" s="117" customFormat="1" x14ac:dyDescent="0.2">
      <c r="A41" s="130" t="s">
        <v>138</v>
      </c>
      <c r="B41" s="126"/>
      <c r="C41" s="126"/>
      <c r="D41" s="126"/>
      <c r="E41" s="126"/>
      <c r="F41" s="126"/>
      <c r="G41" s="143">
        <f>('P and L'!C6+'P and L'!C18)</f>
        <v>165475631</v>
      </c>
    </row>
    <row r="42" spans="1:7" s="117" customFormat="1" x14ac:dyDescent="0.2">
      <c r="A42" s="131" t="s">
        <v>139</v>
      </c>
      <c r="G42" s="144">
        <f>G39</f>
        <v>479418100</v>
      </c>
    </row>
    <row r="43" spans="1:7" s="117" customFormat="1" x14ac:dyDescent="0.2">
      <c r="G43" s="144"/>
    </row>
    <row r="44" spans="1:7" s="117" customFormat="1" x14ac:dyDescent="0.2">
      <c r="A44" s="130" t="s">
        <v>140</v>
      </c>
      <c r="B44" s="126"/>
      <c r="C44" s="126"/>
      <c r="D44" s="126"/>
      <c r="E44" s="126"/>
      <c r="F44" s="126"/>
      <c r="G44" s="143">
        <v>5772</v>
      </c>
    </row>
    <row r="45" spans="1:7" s="117" customFormat="1" x14ac:dyDescent="0.2">
      <c r="A45" s="131" t="s">
        <v>141</v>
      </c>
      <c r="G45" s="144">
        <v>12</v>
      </c>
    </row>
    <row r="46" spans="1:7" s="117" customFormat="1" x14ac:dyDescent="0.2">
      <c r="G46" s="144"/>
    </row>
    <row r="47" spans="1:7" s="117" customFormat="1" x14ac:dyDescent="0.2">
      <c r="A47" s="130" t="s">
        <v>142</v>
      </c>
      <c r="B47" s="126"/>
      <c r="C47" s="126"/>
      <c r="D47" s="126"/>
      <c r="E47" s="126"/>
      <c r="F47" s="126"/>
      <c r="G47" s="143">
        <f>BS!C15</f>
        <v>493470400</v>
      </c>
    </row>
    <row r="48" spans="1:7" s="117" customFormat="1" x14ac:dyDescent="0.2">
      <c r="A48" s="131" t="s">
        <v>143</v>
      </c>
      <c r="G48" s="167">
        <f t="shared" ref="G48" si="0">G45</f>
        <v>12</v>
      </c>
    </row>
    <row r="49" spans="1:7" s="117" customFormat="1" x14ac:dyDescent="0.2">
      <c r="G49" s="144"/>
    </row>
    <row r="50" spans="1:7" s="117" customFormat="1" x14ac:dyDescent="0.2">
      <c r="G50" s="144"/>
    </row>
    <row r="51" spans="1:7" s="117" customFormat="1" x14ac:dyDescent="0.2">
      <c r="A51" s="130" t="s">
        <v>144</v>
      </c>
      <c r="B51" s="126"/>
      <c r="C51" s="126"/>
      <c r="D51" s="126"/>
      <c r="E51" s="126"/>
      <c r="F51" s="126"/>
      <c r="G51" s="143">
        <f>('P and L'!C43)</f>
        <v>78491869.960281327</v>
      </c>
    </row>
    <row r="52" spans="1:7" s="117" customFormat="1" x14ac:dyDescent="0.2">
      <c r="B52" s="117" t="s">
        <v>165</v>
      </c>
      <c r="G52" s="144">
        <v>810084795.07123673</v>
      </c>
    </row>
    <row r="53" spans="1:7" s="117" customFormat="1" x14ac:dyDescent="0.2">
      <c r="A53" s="164"/>
      <c r="B53" s="164"/>
      <c r="C53" s="164"/>
      <c r="D53" s="164"/>
      <c r="E53" s="164"/>
      <c r="F53" s="164"/>
      <c r="G53" s="144"/>
    </row>
    <row r="54" spans="1:7" s="117" customFormat="1" x14ac:dyDescent="0.2">
      <c r="A54" s="164"/>
      <c r="B54" s="164"/>
      <c r="C54" s="164"/>
      <c r="D54" s="164"/>
      <c r="E54" s="164"/>
      <c r="F54" s="164"/>
      <c r="G54" s="146"/>
    </row>
    <row r="55" spans="1:7" x14ac:dyDescent="0.2">
      <c r="A55" s="163"/>
      <c r="B55" s="163"/>
      <c r="C55" s="163"/>
      <c r="D55" s="163"/>
      <c r="E55" s="163"/>
      <c r="F55" s="163"/>
      <c r="G55" s="163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73"/>
  <sheetViews>
    <sheetView topLeftCell="B19" workbookViewId="0">
      <selection activeCell="C38" sqref="C38"/>
    </sheetView>
  </sheetViews>
  <sheetFormatPr defaultRowHeight="15" x14ac:dyDescent="0.25"/>
  <cols>
    <col min="1" max="1" width="5.42578125" customWidth="1"/>
    <col min="2" max="2" width="36.7109375" bestFit="1" customWidth="1"/>
    <col min="3" max="12" width="16.85546875" style="152" customWidth="1"/>
  </cols>
  <sheetData>
    <row r="2" spans="2:12" x14ac:dyDescent="0.25">
      <c r="B2" s="154" t="s">
        <v>146</v>
      </c>
    </row>
    <row r="3" spans="2:12" x14ac:dyDescent="0.25">
      <c r="C3" s="152" t="s">
        <v>0</v>
      </c>
      <c r="D3" s="152" t="s">
        <v>1</v>
      </c>
      <c r="E3" s="152" t="s">
        <v>2</v>
      </c>
      <c r="F3" s="152" t="s">
        <v>3</v>
      </c>
      <c r="G3" s="152" t="s">
        <v>4</v>
      </c>
      <c r="H3" s="152" t="s">
        <v>5</v>
      </c>
      <c r="I3" s="152" t="s">
        <v>6</v>
      </c>
      <c r="J3" s="152" t="s">
        <v>7</v>
      </c>
      <c r="K3" s="152" t="s">
        <v>8</v>
      </c>
      <c r="L3" s="152" t="s">
        <v>145</v>
      </c>
    </row>
    <row r="5" spans="2:12" x14ac:dyDescent="0.25">
      <c r="B5" t="s">
        <v>147</v>
      </c>
      <c r="C5" s="162">
        <v>668611000</v>
      </c>
      <c r="D5" s="162">
        <v>698249000</v>
      </c>
      <c r="E5" s="162">
        <v>601232800</v>
      </c>
      <c r="F5" s="162">
        <v>672961600</v>
      </c>
      <c r="G5" s="162">
        <v>543863000</v>
      </c>
      <c r="H5" s="162">
        <v>492071200</v>
      </c>
      <c r="I5" s="162">
        <v>417266720</v>
      </c>
      <c r="J5" s="162">
        <v>194723000</v>
      </c>
      <c r="K5" s="162">
        <v>279236200</v>
      </c>
      <c r="L5" s="162">
        <f>SUM(C5:K5)</f>
        <v>4568214520</v>
      </c>
    </row>
    <row r="6" spans="2:12" x14ac:dyDescent="0.25">
      <c r="B6" t="s">
        <v>148</v>
      </c>
      <c r="C6" s="162">
        <v>720825400</v>
      </c>
      <c r="D6" s="162">
        <v>716347800</v>
      </c>
      <c r="E6" s="162">
        <v>398690800</v>
      </c>
      <c r="F6" s="162">
        <v>744855600</v>
      </c>
      <c r="G6" s="162">
        <v>580267800</v>
      </c>
      <c r="H6" s="162">
        <v>516319400</v>
      </c>
      <c r="I6" s="162">
        <v>526555220</v>
      </c>
      <c r="J6" s="162">
        <v>296300600</v>
      </c>
      <c r="K6" s="162">
        <v>315294000</v>
      </c>
      <c r="L6" s="162">
        <f>SUM(C6:K6)</f>
        <v>4815456620</v>
      </c>
    </row>
    <row r="8" spans="2:12" ht="15.75" thickBot="1" x14ac:dyDescent="0.3">
      <c r="C8" s="153">
        <f>SUM(C5:C7)</f>
        <v>1389436400</v>
      </c>
      <c r="D8" s="153">
        <f t="shared" ref="D8:L8" si="0">SUM(D5:D7)</f>
        <v>1414596800</v>
      </c>
      <c r="E8" s="153">
        <f t="shared" si="0"/>
        <v>999923600</v>
      </c>
      <c r="F8" s="153">
        <f t="shared" si="0"/>
        <v>1417817200</v>
      </c>
      <c r="G8" s="153">
        <f t="shared" si="0"/>
        <v>1124130800</v>
      </c>
      <c r="H8" s="153">
        <f t="shared" si="0"/>
        <v>1008390600</v>
      </c>
      <c r="I8" s="153">
        <f t="shared" si="0"/>
        <v>943821940</v>
      </c>
      <c r="J8" s="153">
        <f t="shared" si="0"/>
        <v>491023600</v>
      </c>
      <c r="K8" s="153">
        <f t="shared" si="0"/>
        <v>594530200</v>
      </c>
      <c r="L8" s="153">
        <f t="shared" si="0"/>
        <v>9383671140</v>
      </c>
    </row>
    <row r="9" spans="2:12" ht="15.75" thickTop="1" x14ac:dyDescent="0.25"/>
    <row r="10" spans="2:12" x14ac:dyDescent="0.25">
      <c r="B10" t="s">
        <v>146</v>
      </c>
      <c r="C10" s="152">
        <f t="shared" ref="C10:L10" si="1">C8/2</f>
        <v>694718200</v>
      </c>
      <c r="D10" s="152">
        <f t="shared" si="1"/>
        <v>707298400</v>
      </c>
      <c r="E10" s="152">
        <f t="shared" si="1"/>
        <v>499961800</v>
      </c>
      <c r="F10" s="152">
        <f t="shared" si="1"/>
        <v>708908600</v>
      </c>
      <c r="G10" s="152">
        <f t="shared" si="1"/>
        <v>562065400</v>
      </c>
      <c r="H10" s="152">
        <f t="shared" si="1"/>
        <v>504195300</v>
      </c>
      <c r="I10" s="152">
        <f t="shared" si="1"/>
        <v>471910970</v>
      </c>
      <c r="J10" s="152">
        <f t="shared" si="1"/>
        <v>245511800</v>
      </c>
      <c r="K10" s="152">
        <f t="shared" si="1"/>
        <v>297265100</v>
      </c>
      <c r="L10" s="152">
        <f t="shared" si="1"/>
        <v>4691835570</v>
      </c>
    </row>
    <row r="12" spans="2:12" x14ac:dyDescent="0.25">
      <c r="B12" s="154" t="s">
        <v>170</v>
      </c>
      <c r="C12" s="152" t="s">
        <v>0</v>
      </c>
      <c r="D12" s="152" t="s">
        <v>1</v>
      </c>
      <c r="E12" s="152" t="s">
        <v>2</v>
      </c>
      <c r="F12" s="152" t="s">
        <v>3</v>
      </c>
      <c r="G12" s="152" t="s">
        <v>4</v>
      </c>
      <c r="H12" s="152" t="s">
        <v>5</v>
      </c>
      <c r="I12" s="152" t="s">
        <v>6</v>
      </c>
      <c r="J12" s="152" t="s">
        <v>7</v>
      </c>
      <c r="K12" s="152" t="s">
        <v>8</v>
      </c>
      <c r="L12" s="152" t="s">
        <v>145</v>
      </c>
    </row>
    <row r="14" spans="2:12" x14ac:dyDescent="0.25">
      <c r="B14" t="s">
        <v>147</v>
      </c>
      <c r="C14" s="162">
        <v>153112780</v>
      </c>
      <c r="D14" s="162">
        <v>138540767.00999999</v>
      </c>
      <c r="E14" s="162">
        <v>127375641.63915208</v>
      </c>
      <c r="F14" s="162">
        <v>133049304.35816714</v>
      </c>
      <c r="G14" s="162">
        <v>73164416.953571439</v>
      </c>
      <c r="H14" s="162">
        <v>68289639.210000008</v>
      </c>
      <c r="I14" s="162">
        <v>65070884.836666666</v>
      </c>
      <c r="J14" s="162">
        <v>13469508</v>
      </c>
      <c r="K14" s="162">
        <v>14924639</v>
      </c>
      <c r="L14" s="162">
        <f>SUM(C14:K14)</f>
        <v>786997581.00755739</v>
      </c>
    </row>
    <row r="15" spans="2:12" x14ac:dyDescent="0.25">
      <c r="B15" t="s">
        <v>148</v>
      </c>
      <c r="C15" s="162">
        <v>176005734</v>
      </c>
      <c r="D15" s="162">
        <v>163417449.00999999</v>
      </c>
      <c r="E15" s="162">
        <v>143654528.42248544</v>
      </c>
      <c r="F15" s="162">
        <v>162487488.66637415</v>
      </c>
      <c r="G15" s="162">
        <v>95050021.99357143</v>
      </c>
      <c r="H15" s="162">
        <v>83417492.860000014</v>
      </c>
      <c r="I15" s="162">
        <v>86550763.836666673</v>
      </c>
      <c r="J15" s="162">
        <v>34226675.210000001</v>
      </c>
      <c r="K15" s="162">
        <v>43139748</v>
      </c>
      <c r="L15" s="162">
        <f>SUM(C15:K15)</f>
        <v>987949901.9990977</v>
      </c>
    </row>
    <row r="17" spans="2:12" ht="15.75" thickBot="1" x14ac:dyDescent="0.3">
      <c r="C17" s="153">
        <f>SUM(C14:C16)</f>
        <v>329118514</v>
      </c>
      <c r="D17" s="153">
        <f t="shared" ref="D17" si="2">SUM(D14:D16)</f>
        <v>301958216.01999998</v>
      </c>
      <c r="E17" s="153">
        <f t="shared" ref="E17" si="3">SUM(E14:E16)</f>
        <v>271030170.06163752</v>
      </c>
      <c r="F17" s="153">
        <f t="shared" ref="F17" si="4">SUM(F14:F16)</f>
        <v>295536793.02454126</v>
      </c>
      <c r="G17" s="153">
        <f t="shared" ref="G17" si="5">SUM(G14:G16)</f>
        <v>168214438.94714287</v>
      </c>
      <c r="H17" s="153">
        <f t="shared" ref="H17" si="6">SUM(H14:H16)</f>
        <v>151707132.07000002</v>
      </c>
      <c r="I17" s="153">
        <f t="shared" ref="I17" si="7">SUM(I14:I16)</f>
        <v>151621648.67333335</v>
      </c>
      <c r="J17" s="153">
        <f t="shared" ref="J17" si="8">SUM(J14:J16)</f>
        <v>47696183.210000001</v>
      </c>
      <c r="K17" s="153">
        <f t="shared" ref="K17" si="9">SUM(K14:K16)</f>
        <v>58064387</v>
      </c>
      <c r="L17" s="153">
        <f t="shared" ref="L17" si="10">SUM(L14:L16)</f>
        <v>1774947483.0066552</v>
      </c>
    </row>
    <row r="18" spans="2:12" ht="15.75" thickTop="1" x14ac:dyDescent="0.25"/>
    <row r="19" spans="2:12" x14ac:dyDescent="0.25">
      <c r="B19" t="s">
        <v>170</v>
      </c>
      <c r="C19" s="152">
        <f t="shared" ref="C19:L19" si="11">C17/2</f>
        <v>164559257</v>
      </c>
      <c r="D19" s="152">
        <f t="shared" si="11"/>
        <v>150979108.00999999</v>
      </c>
      <c r="E19" s="152">
        <f t="shared" si="11"/>
        <v>135515085.03081876</v>
      </c>
      <c r="F19" s="152">
        <f t="shared" si="11"/>
        <v>147768396.51227063</v>
      </c>
      <c r="G19" s="152">
        <f t="shared" si="11"/>
        <v>84107219.473571435</v>
      </c>
      <c r="H19" s="152">
        <f t="shared" si="11"/>
        <v>75853566.035000011</v>
      </c>
      <c r="I19" s="152">
        <f t="shared" si="11"/>
        <v>75810824.336666673</v>
      </c>
      <c r="J19" s="152">
        <f t="shared" si="11"/>
        <v>23848091.605</v>
      </c>
      <c r="K19" s="152">
        <f t="shared" si="11"/>
        <v>29032193.5</v>
      </c>
      <c r="L19" s="152">
        <f t="shared" si="11"/>
        <v>887473741.50332761</v>
      </c>
    </row>
    <row r="21" spans="2:12" x14ac:dyDescent="0.25">
      <c r="B21" s="154" t="s">
        <v>153</v>
      </c>
      <c r="C21" s="152" t="s">
        <v>0</v>
      </c>
      <c r="D21" s="152" t="s">
        <v>1</v>
      </c>
      <c r="E21" s="152" t="s">
        <v>2</v>
      </c>
      <c r="F21" s="152" t="s">
        <v>3</v>
      </c>
      <c r="G21" s="152" t="s">
        <v>4</v>
      </c>
      <c r="H21" s="152" t="s">
        <v>5</v>
      </c>
      <c r="I21" s="152" t="s">
        <v>6</v>
      </c>
      <c r="J21" s="152" t="s">
        <v>7</v>
      </c>
      <c r="K21" s="152" t="s">
        <v>8</v>
      </c>
      <c r="L21" s="152" t="s">
        <v>145</v>
      </c>
    </row>
    <row r="23" spans="2:12" x14ac:dyDescent="0.25">
      <c r="B23" t="s">
        <v>147</v>
      </c>
      <c r="C23" s="162">
        <v>5199081</v>
      </c>
      <c r="D23" s="162">
        <v>2366581</v>
      </c>
      <c r="E23" s="162">
        <v>3196922.0033333339</v>
      </c>
      <c r="F23" s="162">
        <v>3880845.5</v>
      </c>
      <c r="G23" s="162">
        <v>3014795</v>
      </c>
      <c r="H23" s="162">
        <v>3219354</v>
      </c>
      <c r="I23" s="162">
        <v>4762181.3666666672</v>
      </c>
      <c r="J23" s="162">
        <v>3271943</v>
      </c>
      <c r="K23" s="162">
        <v>3174219</v>
      </c>
      <c r="L23" s="162">
        <f>SUM(C23:K23)</f>
        <v>32085921.870000001</v>
      </c>
    </row>
    <row r="24" spans="2:12" x14ac:dyDescent="0.25">
      <c r="B24" t="s">
        <v>148</v>
      </c>
      <c r="C24" s="162">
        <v>4802707.333333333</v>
      </c>
      <c r="D24" s="162">
        <v>1945468</v>
      </c>
      <c r="E24" s="162">
        <v>3112371.5866666669</v>
      </c>
      <c r="F24" s="162">
        <v>3938920.5</v>
      </c>
      <c r="G24" s="162">
        <v>2674424</v>
      </c>
      <c r="H24" s="162">
        <v>2926124</v>
      </c>
      <c r="I24" s="162">
        <v>4204748.3666666672</v>
      </c>
      <c r="J24" s="162">
        <v>3840375</v>
      </c>
      <c r="K24" s="162">
        <v>2888394</v>
      </c>
      <c r="L24" s="162">
        <f>SUM(C24:K24)</f>
        <v>30333532.786666669</v>
      </c>
    </row>
    <row r="26" spans="2:12" ht="15.75" thickBot="1" x14ac:dyDescent="0.3">
      <c r="C26" s="153">
        <f>SUM(C23:C25)</f>
        <v>10001788.333333332</v>
      </c>
      <c r="D26" s="153">
        <f t="shared" ref="D26" si="12">SUM(D23:D25)</f>
        <v>4312049</v>
      </c>
      <c r="E26" s="153">
        <f t="shared" ref="E26" si="13">SUM(E23:E25)</f>
        <v>6309293.5900000008</v>
      </c>
      <c r="F26" s="153">
        <f t="shared" ref="F26" si="14">SUM(F23:F25)</f>
        <v>7819766</v>
      </c>
      <c r="G26" s="153">
        <f t="shared" ref="G26" si="15">SUM(G23:G25)</f>
        <v>5689219</v>
      </c>
      <c r="H26" s="153">
        <f t="shared" ref="H26" si="16">SUM(H23:H25)</f>
        <v>6145478</v>
      </c>
      <c r="I26" s="153">
        <f t="shared" ref="I26" si="17">SUM(I23:I25)</f>
        <v>8966929.7333333343</v>
      </c>
      <c r="J26" s="153">
        <f t="shared" ref="J26" si="18">SUM(J23:J25)</f>
        <v>7112318</v>
      </c>
      <c r="K26" s="153">
        <f t="shared" ref="K26" si="19">SUM(K23:K25)</f>
        <v>6062613</v>
      </c>
      <c r="L26" s="153">
        <f t="shared" ref="L26" si="20">SUM(L23:L25)</f>
        <v>62419454.656666666</v>
      </c>
    </row>
    <row r="27" spans="2:12" ht="15.75" thickTop="1" x14ac:dyDescent="0.25"/>
    <row r="28" spans="2:12" x14ac:dyDescent="0.25">
      <c r="B28" t="s">
        <v>153</v>
      </c>
      <c r="C28" s="152">
        <f t="shared" ref="C28:L28" si="21">C26/2</f>
        <v>5000894.166666666</v>
      </c>
      <c r="D28" s="152">
        <f t="shared" si="21"/>
        <v>2156024.5</v>
      </c>
      <c r="E28" s="152">
        <f t="shared" si="21"/>
        <v>3154646.7950000004</v>
      </c>
      <c r="F28" s="152">
        <f t="shared" si="21"/>
        <v>3909883</v>
      </c>
      <c r="G28" s="152">
        <f t="shared" si="21"/>
        <v>2844609.5</v>
      </c>
      <c r="H28" s="152">
        <f t="shared" si="21"/>
        <v>3072739</v>
      </c>
      <c r="I28" s="152">
        <f t="shared" si="21"/>
        <v>4483464.8666666672</v>
      </c>
      <c r="J28" s="152">
        <f t="shared" si="21"/>
        <v>3556159</v>
      </c>
      <c r="K28" s="152">
        <f t="shared" si="21"/>
        <v>3031306.5</v>
      </c>
      <c r="L28" s="152">
        <f t="shared" si="21"/>
        <v>31209727.328333333</v>
      </c>
    </row>
    <row r="31" spans="2:12" x14ac:dyDescent="0.25">
      <c r="B31" s="154" t="s">
        <v>165</v>
      </c>
      <c r="C31" s="152" t="s">
        <v>0</v>
      </c>
      <c r="D31" s="152" t="s">
        <v>1</v>
      </c>
      <c r="E31" s="152" t="s">
        <v>2</v>
      </c>
      <c r="F31" s="152" t="s">
        <v>3</v>
      </c>
      <c r="G31" s="152" t="s">
        <v>4</v>
      </c>
      <c r="H31" s="152" t="s">
        <v>5</v>
      </c>
      <c r="I31" s="152" t="s">
        <v>6</v>
      </c>
      <c r="J31" s="152" t="s">
        <v>7</v>
      </c>
      <c r="K31" s="152" t="s">
        <v>8</v>
      </c>
      <c r="L31" s="152" t="s">
        <v>145</v>
      </c>
    </row>
    <row r="33" spans="1:12" x14ac:dyDescent="0.25">
      <c r="B33" t="s">
        <v>147</v>
      </c>
      <c r="C33" s="162">
        <v>720596006</v>
      </c>
      <c r="D33" s="162">
        <v>711933194.83000004</v>
      </c>
      <c r="E33" s="162">
        <v>626135224.00333333</v>
      </c>
      <c r="F33" s="162">
        <v>696584934.43548393</v>
      </c>
      <c r="G33" s="162">
        <v>563789658.72857141</v>
      </c>
      <c r="H33" s="162">
        <v>538460297.21000004</v>
      </c>
      <c r="I33" s="162">
        <v>518840659.83666664</v>
      </c>
      <c r="J33" s="162">
        <v>295605514</v>
      </c>
      <c r="K33" s="162">
        <v>352836812</v>
      </c>
      <c r="L33" s="162">
        <f>SUM(C33:K33)</f>
        <v>5024782301.044055</v>
      </c>
    </row>
    <row r="34" spans="1:12" x14ac:dyDescent="0.25">
      <c r="B34" t="s">
        <v>148</v>
      </c>
      <c r="C34" s="162">
        <v>750006897.07123673</v>
      </c>
      <c r="D34" s="162">
        <v>735871359.00999999</v>
      </c>
      <c r="E34" s="162">
        <v>658422438.5866667</v>
      </c>
      <c r="F34" s="162">
        <v>756574545.43548393</v>
      </c>
      <c r="G34" s="162">
        <v>635391773.12857151</v>
      </c>
      <c r="H34" s="162">
        <v>568868896.86000001</v>
      </c>
      <c r="I34" s="162">
        <v>556935731.83666658</v>
      </c>
      <c r="J34" s="162">
        <v>517840684.20999998</v>
      </c>
      <c r="K34" s="162">
        <v>397496958</v>
      </c>
      <c r="L34" s="162">
        <f>SUM(C34:K34)</f>
        <v>5577409284.1386251</v>
      </c>
    </row>
    <row r="36" spans="1:12" ht="15.75" thickBot="1" x14ac:dyDescent="0.3">
      <c r="C36" s="153">
        <f>SUM(C33:C35)</f>
        <v>1470602903.0712366</v>
      </c>
      <c r="D36" s="153">
        <f t="shared" ref="D36" si="22">SUM(D33:D35)</f>
        <v>1447804553.8400002</v>
      </c>
      <c r="E36" s="153">
        <f t="shared" ref="E36" si="23">SUM(E33:E35)</f>
        <v>1284557662.5900002</v>
      </c>
      <c r="F36" s="153">
        <f t="shared" ref="F36" si="24">SUM(F33:F35)</f>
        <v>1453159479.8709679</v>
      </c>
      <c r="G36" s="153">
        <f t="shared" ref="G36" si="25">SUM(G33:G35)</f>
        <v>1199181431.8571429</v>
      </c>
      <c r="H36" s="153">
        <f t="shared" ref="H36" si="26">SUM(H33:H35)</f>
        <v>1107329194.0700002</v>
      </c>
      <c r="I36" s="153">
        <f t="shared" ref="I36" si="27">SUM(I33:I35)</f>
        <v>1075776391.6733332</v>
      </c>
      <c r="J36" s="153">
        <f t="shared" ref="J36" si="28">SUM(J33:J35)</f>
        <v>813446198.21000004</v>
      </c>
      <c r="K36" s="153">
        <f t="shared" ref="K36" si="29">SUM(K33:K35)</f>
        <v>750333770</v>
      </c>
      <c r="L36" s="153">
        <f t="shared" ref="L36" si="30">SUM(L33:L35)</f>
        <v>10602191585.18268</v>
      </c>
    </row>
    <row r="37" spans="1:12" ht="15.75" thickTop="1" x14ac:dyDescent="0.25"/>
    <row r="38" spans="1:12" x14ac:dyDescent="0.25">
      <c r="B38" t="s">
        <v>165</v>
      </c>
      <c r="C38" s="152">
        <f t="shared" ref="C38:L38" si="31">C36/2</f>
        <v>735301451.53561831</v>
      </c>
      <c r="D38" s="152">
        <f t="shared" si="31"/>
        <v>723902276.92000008</v>
      </c>
      <c r="E38" s="152">
        <f t="shared" si="31"/>
        <v>642278831.29500008</v>
      </c>
      <c r="F38" s="152">
        <f t="shared" si="31"/>
        <v>726579739.93548393</v>
      </c>
      <c r="G38" s="152">
        <f t="shared" si="31"/>
        <v>599590715.92857146</v>
      </c>
      <c r="H38" s="152">
        <f t="shared" si="31"/>
        <v>553664597.03500009</v>
      </c>
      <c r="I38" s="152">
        <f t="shared" si="31"/>
        <v>537888195.83666658</v>
      </c>
      <c r="J38" s="152">
        <f t="shared" si="31"/>
        <v>406723099.10500002</v>
      </c>
      <c r="K38" s="152">
        <f t="shared" si="31"/>
        <v>375166885</v>
      </c>
      <c r="L38" s="152">
        <f t="shared" si="31"/>
        <v>5301095792.5913401</v>
      </c>
    </row>
    <row r="41" spans="1:12" x14ac:dyDescent="0.25">
      <c r="A41" s="155" t="s">
        <v>149</v>
      </c>
      <c r="B41" s="155"/>
      <c r="C41" s="156"/>
    </row>
    <row r="42" spans="1:12" x14ac:dyDescent="0.25">
      <c r="A42" s="155" t="s">
        <v>150</v>
      </c>
      <c r="B42" s="155" t="s">
        <v>151</v>
      </c>
      <c r="C42" s="156">
        <f t="shared" ref="C42:L42" si="32">C19</f>
        <v>164559257</v>
      </c>
      <c r="D42" s="156">
        <f t="shared" si="32"/>
        <v>150979108.00999999</v>
      </c>
      <c r="E42" s="156">
        <f t="shared" si="32"/>
        <v>135515085.03081876</v>
      </c>
      <c r="F42" s="156">
        <f t="shared" si="32"/>
        <v>147768396.51227063</v>
      </c>
      <c r="G42" s="156">
        <f t="shared" si="32"/>
        <v>84107219.473571435</v>
      </c>
      <c r="H42" s="156">
        <f t="shared" si="32"/>
        <v>75853566.035000011</v>
      </c>
      <c r="I42" s="156">
        <f t="shared" si="32"/>
        <v>75810824.336666673</v>
      </c>
      <c r="J42" s="156">
        <f t="shared" si="32"/>
        <v>23848091.605</v>
      </c>
      <c r="K42" s="156">
        <f t="shared" si="32"/>
        <v>29032193.5</v>
      </c>
      <c r="L42" s="156">
        <f t="shared" si="32"/>
        <v>887473741.50332761</v>
      </c>
    </row>
    <row r="43" spans="1:12" x14ac:dyDescent="0.25">
      <c r="A43" s="155" t="s">
        <v>152</v>
      </c>
      <c r="B43" s="155" t="s">
        <v>153</v>
      </c>
      <c r="C43" s="156">
        <f>C28</f>
        <v>5000894.166666666</v>
      </c>
      <c r="D43" s="156">
        <f t="shared" ref="D43:L43" si="33">D28</f>
        <v>2156024.5</v>
      </c>
      <c r="E43" s="156">
        <f t="shared" si="33"/>
        <v>3154646.7950000004</v>
      </c>
      <c r="F43" s="156">
        <f t="shared" si="33"/>
        <v>3909883</v>
      </c>
      <c r="G43" s="156">
        <f t="shared" si="33"/>
        <v>2844609.5</v>
      </c>
      <c r="H43" s="156">
        <f t="shared" si="33"/>
        <v>3072739</v>
      </c>
      <c r="I43" s="156">
        <f t="shared" si="33"/>
        <v>4483464.8666666672</v>
      </c>
      <c r="J43" s="156">
        <f t="shared" si="33"/>
        <v>3556159</v>
      </c>
      <c r="K43" s="156">
        <f t="shared" si="33"/>
        <v>3031306.5</v>
      </c>
      <c r="L43" s="156">
        <f t="shared" si="33"/>
        <v>31209727.328333333</v>
      </c>
    </row>
    <row r="44" spans="1:12" x14ac:dyDescent="0.25">
      <c r="A44" s="155" t="s">
        <v>154</v>
      </c>
      <c r="B44" s="155" t="s">
        <v>155</v>
      </c>
      <c r="C44" s="156">
        <f>C42-C43</f>
        <v>159558362.83333334</v>
      </c>
      <c r="D44" s="156">
        <f t="shared" ref="D44:L44" si="34">D42-D43</f>
        <v>148823083.50999999</v>
      </c>
      <c r="E44" s="156">
        <f t="shared" si="34"/>
        <v>132360438.23581876</v>
      </c>
      <c r="F44" s="156">
        <f t="shared" si="34"/>
        <v>143858513.51227063</v>
      </c>
      <c r="G44" s="156">
        <f t="shared" si="34"/>
        <v>81262609.973571435</v>
      </c>
      <c r="H44" s="156">
        <f t="shared" si="34"/>
        <v>72780827.035000011</v>
      </c>
      <c r="I44" s="156">
        <f t="shared" si="34"/>
        <v>71327359.469999999</v>
      </c>
      <c r="J44" s="156">
        <f t="shared" si="34"/>
        <v>20291932.605</v>
      </c>
      <c r="K44" s="156">
        <f t="shared" si="34"/>
        <v>26000887</v>
      </c>
      <c r="L44" s="156">
        <f t="shared" si="34"/>
        <v>856264014.17499423</v>
      </c>
    </row>
    <row r="45" spans="1:12" x14ac:dyDescent="0.25">
      <c r="A45" s="155" t="s">
        <v>156</v>
      </c>
      <c r="B45" s="155" t="s">
        <v>157</v>
      </c>
      <c r="C45" s="157">
        <v>0.15</v>
      </c>
      <c r="D45" s="157">
        <v>0.15</v>
      </c>
      <c r="E45" s="157">
        <v>0.15</v>
      </c>
      <c r="F45" s="157">
        <v>0.15</v>
      </c>
      <c r="G45" s="157">
        <v>0.15</v>
      </c>
      <c r="H45" s="157">
        <v>0.15</v>
      </c>
      <c r="I45" s="157">
        <v>0.15</v>
      </c>
      <c r="J45" s="157">
        <v>0.15</v>
      </c>
      <c r="K45" s="157">
        <v>0.15</v>
      </c>
      <c r="L45" s="157">
        <v>0.15</v>
      </c>
    </row>
    <row r="46" spans="1:12" x14ac:dyDescent="0.25">
      <c r="A46" s="155"/>
      <c r="B46" s="155"/>
      <c r="C46" s="156"/>
    </row>
    <row r="47" spans="1:12" x14ac:dyDescent="0.25">
      <c r="A47" s="155"/>
      <c r="B47" s="155" t="s">
        <v>158</v>
      </c>
      <c r="C47" s="156">
        <f t="shared" ref="C47:L47" si="35">(C44*C45)/4</f>
        <v>5983438.6062500002</v>
      </c>
      <c r="D47" s="156">
        <f t="shared" si="35"/>
        <v>5580865.6316249995</v>
      </c>
      <c r="E47" s="156">
        <f t="shared" si="35"/>
        <v>4963516.4338432029</v>
      </c>
      <c r="F47" s="156">
        <f t="shared" si="35"/>
        <v>5394694.2567101484</v>
      </c>
      <c r="G47" s="156">
        <f t="shared" si="35"/>
        <v>3047347.8740089289</v>
      </c>
      <c r="H47" s="156">
        <f t="shared" si="35"/>
        <v>2729281.0138125005</v>
      </c>
      <c r="I47" s="156">
        <f t="shared" si="35"/>
        <v>2674775.9801249998</v>
      </c>
      <c r="J47" s="156">
        <f t="shared" si="35"/>
        <v>760947.47268749995</v>
      </c>
      <c r="K47" s="156">
        <f t="shared" si="35"/>
        <v>975033.26249999995</v>
      </c>
      <c r="L47" s="156">
        <f t="shared" si="35"/>
        <v>32109900.531562284</v>
      </c>
    </row>
    <row r="48" spans="1:12" x14ac:dyDescent="0.25">
      <c r="A48" s="155"/>
      <c r="B48" s="155"/>
      <c r="C48" s="156"/>
    </row>
    <row r="49" spans="1:12" x14ac:dyDescent="0.25">
      <c r="A49" s="155"/>
      <c r="B49" s="155" t="s">
        <v>159</v>
      </c>
      <c r="C49" s="156"/>
    </row>
    <row r="50" spans="1:12" x14ac:dyDescent="0.25">
      <c r="A50" s="155"/>
      <c r="B50" s="155" t="s">
        <v>160</v>
      </c>
      <c r="C50" s="157"/>
    </row>
    <row r="51" spans="1:12" x14ac:dyDescent="0.25">
      <c r="A51" s="155"/>
      <c r="B51" s="155" t="s">
        <v>161</v>
      </c>
      <c r="C51" s="158"/>
    </row>
    <row r="52" spans="1:12" x14ac:dyDescent="0.25">
      <c r="A52" s="155"/>
      <c r="B52" s="155"/>
      <c r="C52" s="156"/>
    </row>
    <row r="53" spans="1:12" x14ac:dyDescent="0.25">
      <c r="A53" s="155"/>
      <c r="B53" s="155" t="s">
        <v>162</v>
      </c>
      <c r="C53" s="156">
        <f>'P and L'!C10+'P and L'!C29+'P and L'!C31+'P and L'!C32+'P and L'!C33+'P and L'!C34</f>
        <v>86983761.039718658</v>
      </c>
      <c r="D53" s="156" t="e">
        <f>'P and L'!#REF!+'P and L'!#REF!+'P and L'!#REF!+'P and L'!#REF!+'P and L'!#REF!+'P and L'!#REF!</f>
        <v>#REF!</v>
      </c>
      <c r="E53" s="156" t="e">
        <f>'P and L'!#REF!+'P and L'!#REF!+'P and L'!#REF!+'P and L'!#REF!+'P and L'!#REF!+'P and L'!#REF!</f>
        <v>#REF!</v>
      </c>
      <c r="F53" s="156" t="e">
        <f>'P and L'!#REF!+'P and L'!#REF!+'P and L'!#REF!+'P and L'!#REF!+'P and L'!#REF!+'P and L'!#REF!</f>
        <v>#REF!</v>
      </c>
      <c r="G53" s="156" t="e">
        <f>'P and L'!#REF!+'P and L'!#REF!+'P and L'!#REF!+'P and L'!#REF!+'P and L'!#REF!+'P and L'!#REF!</f>
        <v>#REF!</v>
      </c>
      <c r="H53" s="156" t="e">
        <f>'P and L'!#REF!+'P and L'!#REF!+'P and L'!#REF!+'P and L'!#REF!+'P and L'!#REF!+'P and L'!#REF!</f>
        <v>#REF!</v>
      </c>
      <c r="I53" s="156" t="e">
        <f>'P and L'!#REF!+'P and L'!#REF!+'P and L'!#REF!+'P and L'!#REF!+'P and L'!#REF!+'P and L'!#REF!</f>
        <v>#REF!</v>
      </c>
      <c r="J53" s="156" t="e">
        <f>'P and L'!#REF!+'P and L'!#REF!+'P and L'!#REF!+'P and L'!#REF!+'P and L'!#REF!+'P and L'!#REF!</f>
        <v>#REF!</v>
      </c>
      <c r="K53" s="156" t="e">
        <f>'P and L'!#REF!+'P and L'!#REF!+'P and L'!#REF!+'P and L'!#REF!+'P and L'!#REF!+'P and L'!#REF!</f>
        <v>#REF!</v>
      </c>
      <c r="L53" s="156" t="e">
        <f>'P and L'!#REF!+'P and L'!#REF!+'P and L'!#REF!+'P and L'!#REF!+'P and L'!#REF!+'P and L'!#REF!</f>
        <v>#REF!</v>
      </c>
    </row>
    <row r="54" spans="1:12" x14ac:dyDescent="0.25">
      <c r="A54" s="155"/>
      <c r="B54" s="155"/>
      <c r="C54" s="156"/>
    </row>
    <row r="55" spans="1:12" x14ac:dyDescent="0.25">
      <c r="A55" s="155"/>
      <c r="B55" s="155" t="s">
        <v>163</v>
      </c>
      <c r="C55" s="156">
        <f>C47+C51+C53</f>
        <v>92967199.645968661</v>
      </c>
      <c r="D55" s="156" t="e">
        <f t="shared" ref="D55:L55" si="36">D47+D51+D53</f>
        <v>#REF!</v>
      </c>
      <c r="E55" s="156" t="e">
        <f t="shared" si="36"/>
        <v>#REF!</v>
      </c>
      <c r="F55" s="156" t="e">
        <f t="shared" si="36"/>
        <v>#REF!</v>
      </c>
      <c r="G55" s="156" t="e">
        <f t="shared" si="36"/>
        <v>#REF!</v>
      </c>
      <c r="H55" s="156" t="e">
        <f t="shared" si="36"/>
        <v>#REF!</v>
      </c>
      <c r="I55" s="156" t="e">
        <f t="shared" si="36"/>
        <v>#REF!</v>
      </c>
      <c r="J55" s="156" t="e">
        <f t="shared" si="36"/>
        <v>#REF!</v>
      </c>
      <c r="K55" s="156" t="e">
        <f t="shared" si="36"/>
        <v>#REF!</v>
      </c>
      <c r="L55" s="156" t="e">
        <f t="shared" si="36"/>
        <v>#REF!</v>
      </c>
    </row>
    <row r="56" spans="1:12" x14ac:dyDescent="0.25">
      <c r="A56" s="155"/>
      <c r="B56" s="155"/>
      <c r="C56" s="156"/>
    </row>
    <row r="57" spans="1:12" x14ac:dyDescent="0.25">
      <c r="A57" s="155"/>
      <c r="B57" s="155" t="s">
        <v>30</v>
      </c>
      <c r="C57" s="156">
        <f>'P and L'!C6+'P and L'!C18</f>
        <v>165475631</v>
      </c>
      <c r="D57" s="156" t="e">
        <f>'P and L'!#REF!+'P and L'!#REF!</f>
        <v>#REF!</v>
      </c>
      <c r="E57" s="156" t="e">
        <f>'P and L'!#REF!+'P and L'!#REF!</f>
        <v>#REF!</v>
      </c>
      <c r="F57" s="156" t="e">
        <f>'P and L'!#REF!+'P and L'!#REF!</f>
        <v>#REF!</v>
      </c>
      <c r="G57" s="156" t="e">
        <f>'P and L'!#REF!+'P and L'!#REF!</f>
        <v>#REF!</v>
      </c>
      <c r="H57" s="156" t="e">
        <f>'P and L'!#REF!+'P and L'!#REF!</f>
        <v>#REF!</v>
      </c>
      <c r="I57" s="156" t="e">
        <f>'P and L'!#REF!+'P and L'!#REF!</f>
        <v>#REF!</v>
      </c>
      <c r="J57" s="156" t="e">
        <f>'P and L'!#REF!+'P and L'!#REF!</f>
        <v>#REF!</v>
      </c>
      <c r="K57" s="156" t="e">
        <f>'P and L'!#REF!+'P and L'!#REF!</f>
        <v>#REF!</v>
      </c>
      <c r="L57" s="156" t="e">
        <f>'P and L'!#REF!+'P and L'!#REF!</f>
        <v>#REF!</v>
      </c>
    </row>
    <row r="58" spans="1:12" x14ac:dyDescent="0.25">
      <c r="A58" s="155"/>
      <c r="B58" s="155"/>
      <c r="C58" s="156"/>
    </row>
    <row r="59" spans="1:12" x14ac:dyDescent="0.25">
      <c r="A59" s="155"/>
      <c r="B59" s="155" t="s">
        <v>164</v>
      </c>
      <c r="C59" s="156">
        <f>C57-C55</f>
        <v>72508431.354031339</v>
      </c>
      <c r="D59" s="156" t="e">
        <f t="shared" ref="D59:L59" si="37">D57-D55</f>
        <v>#REF!</v>
      </c>
      <c r="E59" s="156" t="e">
        <f t="shared" si="37"/>
        <v>#REF!</v>
      </c>
      <c r="F59" s="156" t="e">
        <f t="shared" si="37"/>
        <v>#REF!</v>
      </c>
      <c r="G59" s="156" t="e">
        <f t="shared" si="37"/>
        <v>#REF!</v>
      </c>
      <c r="H59" s="156" t="e">
        <f t="shared" si="37"/>
        <v>#REF!</v>
      </c>
      <c r="I59" s="156" t="e">
        <f t="shared" si="37"/>
        <v>#REF!</v>
      </c>
      <c r="J59" s="156" t="e">
        <f t="shared" si="37"/>
        <v>#REF!</v>
      </c>
      <c r="K59" s="156" t="e">
        <f t="shared" si="37"/>
        <v>#REF!</v>
      </c>
      <c r="L59" s="156" t="e">
        <f t="shared" si="37"/>
        <v>#REF!</v>
      </c>
    </row>
    <row r="60" spans="1:12" x14ac:dyDescent="0.25">
      <c r="A60" s="155"/>
      <c r="B60" s="155"/>
      <c r="C60" s="156"/>
    </row>
    <row r="61" spans="1:12" x14ac:dyDescent="0.25">
      <c r="A61" s="155"/>
      <c r="B61" s="155"/>
      <c r="C61" s="156"/>
    </row>
    <row r="62" spans="1:12" x14ac:dyDescent="0.25">
      <c r="A62" s="155"/>
      <c r="B62" s="159" t="s">
        <v>165</v>
      </c>
      <c r="C62" s="156">
        <f>C38</f>
        <v>735301451.53561831</v>
      </c>
      <c r="D62" s="156">
        <f t="shared" ref="D62:L62" si="38">D38</f>
        <v>723902276.92000008</v>
      </c>
      <c r="E62" s="156">
        <f t="shared" si="38"/>
        <v>642278831.29500008</v>
      </c>
      <c r="F62" s="156">
        <f t="shared" si="38"/>
        <v>726579739.93548393</v>
      </c>
      <c r="G62" s="156">
        <f t="shared" si="38"/>
        <v>599590715.92857146</v>
      </c>
      <c r="H62" s="156">
        <f t="shared" si="38"/>
        <v>553664597.03500009</v>
      </c>
      <c r="I62" s="156">
        <f t="shared" si="38"/>
        <v>537888195.83666658</v>
      </c>
      <c r="J62" s="156">
        <f t="shared" si="38"/>
        <v>406723099.10500002</v>
      </c>
      <c r="K62" s="156">
        <f t="shared" si="38"/>
        <v>375166885</v>
      </c>
      <c r="L62" s="156">
        <f t="shared" si="38"/>
        <v>5301095792.5913401</v>
      </c>
    </row>
    <row r="63" spans="1:12" x14ac:dyDescent="0.25">
      <c r="A63" s="155"/>
      <c r="B63" s="160" t="s">
        <v>166</v>
      </c>
      <c r="C63" s="157">
        <f>C45</f>
        <v>0.15</v>
      </c>
      <c r="D63" s="157">
        <f t="shared" ref="D63:L63" si="39">D45</f>
        <v>0.15</v>
      </c>
      <c r="E63" s="157">
        <f t="shared" si="39"/>
        <v>0.15</v>
      </c>
      <c r="F63" s="157">
        <f t="shared" si="39"/>
        <v>0.15</v>
      </c>
      <c r="G63" s="157">
        <f t="shared" si="39"/>
        <v>0.15</v>
      </c>
      <c r="H63" s="157">
        <f t="shared" si="39"/>
        <v>0.15</v>
      </c>
      <c r="I63" s="157">
        <f t="shared" si="39"/>
        <v>0.15</v>
      </c>
      <c r="J63" s="157">
        <f t="shared" si="39"/>
        <v>0.15</v>
      </c>
      <c r="K63" s="157">
        <f t="shared" si="39"/>
        <v>0.15</v>
      </c>
      <c r="L63" s="157">
        <f t="shared" si="39"/>
        <v>0.15</v>
      </c>
    </row>
    <row r="64" spans="1:12" x14ac:dyDescent="0.25">
      <c r="A64" s="155"/>
      <c r="B64" s="160" t="s">
        <v>167</v>
      </c>
      <c r="C64" s="156">
        <f>(C62*C63)/12</f>
        <v>9191268.1441952288</v>
      </c>
      <c r="D64" s="156">
        <f t="shared" ref="D64:L64" si="40">(D62*D63)/12</f>
        <v>9048778.4615000002</v>
      </c>
      <c r="E64" s="156">
        <f t="shared" si="40"/>
        <v>8028485.3911875002</v>
      </c>
      <c r="F64" s="156">
        <f t="shared" si="40"/>
        <v>9082246.7491935492</v>
      </c>
      <c r="G64" s="156">
        <f t="shared" si="40"/>
        <v>7494883.9491071431</v>
      </c>
      <c r="H64" s="156">
        <f t="shared" si="40"/>
        <v>6920807.4629375003</v>
      </c>
      <c r="I64" s="156">
        <f t="shared" si="40"/>
        <v>6723602.4479583316</v>
      </c>
      <c r="J64" s="156">
        <f t="shared" si="40"/>
        <v>5084038.7388124997</v>
      </c>
      <c r="K64" s="156">
        <f t="shared" si="40"/>
        <v>4689586.0625</v>
      </c>
      <c r="L64" s="156">
        <f t="shared" si="40"/>
        <v>66263697.407391749</v>
      </c>
    </row>
    <row r="65" spans="1:12" x14ac:dyDescent="0.25">
      <c r="A65" s="155"/>
      <c r="B65" s="161" t="s">
        <v>168</v>
      </c>
      <c r="C65" s="156">
        <f>C62+C64</f>
        <v>744492719.6798135</v>
      </c>
      <c r="D65" s="156">
        <f t="shared" ref="D65:L65" si="41">D62+D64</f>
        <v>732951055.38150012</v>
      </c>
      <c r="E65" s="156">
        <f t="shared" si="41"/>
        <v>650307316.68618762</v>
      </c>
      <c r="F65" s="156">
        <f t="shared" si="41"/>
        <v>735661986.68467748</v>
      </c>
      <c r="G65" s="156">
        <f t="shared" si="41"/>
        <v>607085599.87767863</v>
      </c>
      <c r="H65" s="156">
        <f t="shared" si="41"/>
        <v>560585404.49793756</v>
      </c>
      <c r="I65" s="156">
        <f t="shared" si="41"/>
        <v>544611798.28462493</v>
      </c>
      <c r="J65" s="156">
        <f t="shared" si="41"/>
        <v>411807137.84381253</v>
      </c>
      <c r="K65" s="156">
        <f t="shared" si="41"/>
        <v>379856471.0625</v>
      </c>
      <c r="L65" s="156">
        <f t="shared" si="41"/>
        <v>5367359489.9987316</v>
      </c>
    </row>
    <row r="66" spans="1:12" x14ac:dyDescent="0.25">
      <c r="A66" s="155"/>
      <c r="B66" s="160"/>
      <c r="C66" s="156"/>
      <c r="D66" s="156"/>
      <c r="E66" s="156"/>
      <c r="F66" s="156"/>
      <c r="G66" s="156"/>
      <c r="H66" s="156"/>
      <c r="I66" s="156"/>
      <c r="J66" s="156"/>
      <c r="K66" s="156"/>
      <c r="L66" s="156"/>
    </row>
    <row r="67" spans="1:12" x14ac:dyDescent="0.25">
      <c r="A67" s="155"/>
      <c r="B67" s="160"/>
      <c r="C67" s="156"/>
      <c r="D67" s="156"/>
      <c r="E67" s="156"/>
      <c r="F67" s="156"/>
      <c r="G67" s="156"/>
      <c r="H67" s="156"/>
      <c r="I67" s="156"/>
      <c r="J67" s="156"/>
      <c r="K67" s="156"/>
      <c r="L67" s="156"/>
    </row>
    <row r="68" spans="1:12" x14ac:dyDescent="0.25">
      <c r="A68" s="155"/>
      <c r="B68" s="160" t="s">
        <v>151</v>
      </c>
      <c r="C68" s="156">
        <f>C42</f>
        <v>164559257</v>
      </c>
      <c r="D68" s="156">
        <f t="shared" ref="D68:L68" si="42">D42</f>
        <v>150979108.00999999</v>
      </c>
      <c r="E68" s="156">
        <f t="shared" si="42"/>
        <v>135515085.03081876</v>
      </c>
      <c r="F68" s="156">
        <f t="shared" si="42"/>
        <v>147768396.51227063</v>
      </c>
      <c r="G68" s="156">
        <f t="shared" si="42"/>
        <v>84107219.473571435</v>
      </c>
      <c r="H68" s="156">
        <f t="shared" si="42"/>
        <v>75853566.035000011</v>
      </c>
      <c r="I68" s="156">
        <f t="shared" si="42"/>
        <v>75810824.336666673</v>
      </c>
      <c r="J68" s="156">
        <f t="shared" si="42"/>
        <v>23848091.605</v>
      </c>
      <c r="K68" s="156">
        <f t="shared" si="42"/>
        <v>29032193.5</v>
      </c>
      <c r="L68" s="156">
        <f t="shared" si="42"/>
        <v>887473741.50332761</v>
      </c>
    </row>
    <row r="69" spans="1:12" x14ac:dyDescent="0.25">
      <c r="A69" s="155"/>
      <c r="B69" s="160" t="s">
        <v>166</v>
      </c>
      <c r="C69" s="157">
        <f>C63</f>
        <v>0.15</v>
      </c>
      <c r="D69" s="157">
        <f t="shared" ref="D69:L69" si="43">D63</f>
        <v>0.15</v>
      </c>
      <c r="E69" s="157">
        <f t="shared" si="43"/>
        <v>0.15</v>
      </c>
      <c r="F69" s="157">
        <f t="shared" si="43"/>
        <v>0.15</v>
      </c>
      <c r="G69" s="157">
        <f t="shared" si="43"/>
        <v>0.15</v>
      </c>
      <c r="H69" s="157">
        <f t="shared" si="43"/>
        <v>0.15</v>
      </c>
      <c r="I69" s="157">
        <f t="shared" si="43"/>
        <v>0.15</v>
      </c>
      <c r="J69" s="157">
        <f t="shared" si="43"/>
        <v>0.15</v>
      </c>
      <c r="K69" s="157">
        <f t="shared" si="43"/>
        <v>0.15</v>
      </c>
      <c r="L69" s="157">
        <f t="shared" si="43"/>
        <v>0.15</v>
      </c>
    </row>
    <row r="70" spans="1:12" x14ac:dyDescent="0.25">
      <c r="A70" s="155"/>
      <c r="B70" s="160" t="s">
        <v>167</v>
      </c>
      <c r="C70" s="156">
        <f>(C68*C69)/12</f>
        <v>2056990.7125000001</v>
      </c>
      <c r="D70" s="156">
        <f t="shared" ref="D70:L70" si="44">(D68*D69)/12</f>
        <v>1887238.8501249999</v>
      </c>
      <c r="E70" s="156">
        <f t="shared" si="44"/>
        <v>1693938.5628852344</v>
      </c>
      <c r="F70" s="156">
        <f t="shared" si="44"/>
        <v>1847104.9564033828</v>
      </c>
      <c r="G70" s="156">
        <f t="shared" si="44"/>
        <v>1051340.2434196428</v>
      </c>
      <c r="H70" s="156">
        <f t="shared" si="44"/>
        <v>948169.57543750014</v>
      </c>
      <c r="I70" s="156">
        <f t="shared" si="44"/>
        <v>947635.30420833349</v>
      </c>
      <c r="J70" s="156">
        <f t="shared" si="44"/>
        <v>298101.14506249997</v>
      </c>
      <c r="K70" s="156">
        <f t="shared" si="44"/>
        <v>362902.41874999995</v>
      </c>
      <c r="L70" s="156">
        <f t="shared" si="44"/>
        <v>11093421.768791595</v>
      </c>
    </row>
    <row r="71" spans="1:12" x14ac:dyDescent="0.25">
      <c r="A71" s="155"/>
      <c r="B71" s="161" t="s">
        <v>169</v>
      </c>
      <c r="C71" s="156">
        <f>C68+C70</f>
        <v>166616247.71250001</v>
      </c>
      <c r="D71" s="156">
        <f t="shared" ref="D71:L71" si="45">D68+D70</f>
        <v>152866346.86012501</v>
      </c>
      <c r="E71" s="156">
        <f t="shared" si="45"/>
        <v>137209023.59370399</v>
      </c>
      <c r="F71" s="156">
        <f t="shared" si="45"/>
        <v>149615501.468674</v>
      </c>
      <c r="G71" s="156">
        <f t="shared" si="45"/>
        <v>85158559.716991082</v>
      </c>
      <c r="H71" s="156">
        <f t="shared" si="45"/>
        <v>76801735.610437512</v>
      </c>
      <c r="I71" s="156">
        <f t="shared" si="45"/>
        <v>76758459.640875012</v>
      </c>
      <c r="J71" s="156">
        <f t="shared" si="45"/>
        <v>24146192.750062499</v>
      </c>
      <c r="K71" s="156">
        <f t="shared" si="45"/>
        <v>29395095.918749999</v>
      </c>
      <c r="L71" s="156">
        <f t="shared" si="45"/>
        <v>898567163.27211916</v>
      </c>
    </row>
    <row r="72" spans="1:12" x14ac:dyDescent="0.25">
      <c r="B72" s="155"/>
      <c r="C72" s="155"/>
      <c r="D72" s="156"/>
    </row>
    <row r="73" spans="1:12" x14ac:dyDescent="0.25">
      <c r="B73" s="155"/>
      <c r="C73" s="155"/>
      <c r="D73" s="156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2</vt:i4>
      </vt:variant>
    </vt:vector>
  </HeadingPairs>
  <TitlesOfParts>
    <vt:vector size="6" baseType="lpstr">
      <vt:lpstr>P and L</vt:lpstr>
      <vt:lpstr>BS</vt:lpstr>
      <vt:lpstr>Ratios</vt:lpstr>
      <vt:lpstr>working</vt:lpstr>
      <vt:lpstr>'P and L'!Print_Area</vt:lpstr>
      <vt:lpstr>'P and L'!Print_Titles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Daw Yadanar Oo</dc:creator>
  <cp:lastModifiedBy>Myint KYAW</cp:lastModifiedBy>
  <cp:lastPrinted>2016-01-13T04:31:30Z</cp:lastPrinted>
  <dcterms:created xsi:type="dcterms:W3CDTF">2015-07-13T09:33:46Z</dcterms:created>
  <dcterms:modified xsi:type="dcterms:W3CDTF">2016-05-01T06:00:02Z</dcterms:modified>
</cp:coreProperties>
</file>